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etings\Review meeting on poor performing SCs_ Matrimaa portal\"/>
    </mc:Choice>
  </mc:AlternateContent>
  <xr:revisionPtr revIDLastSave="0" documentId="13_ncr:1_{8C8B8953-D57B-48E7-828C-EA4931B0CB53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Delivery" sheetId="13" r:id="rId1"/>
    <sheet name="High risk" sheetId="12" r:id="rId2"/>
    <sheet name="Imm" sheetId="11" r:id="rId3"/>
    <sheet name="Actionable" sheetId="10" r:id="rId4"/>
    <sheet name="Test" sheetId="4" r:id="rId5"/>
    <sheet name="Block performance" sheetId="9" r:id="rId6"/>
    <sheet name="All SCs" sheetId="5" r:id="rId7"/>
    <sheet name="Poor SCs" sheetId="8" r:id="rId8"/>
    <sheet name="Poor Sub centers" sheetId="1" r:id="rId9"/>
    <sheet name="FP Pivot" sheetId="7" r:id="rId10"/>
    <sheet name="FP" sheetId="6" r:id="rId11"/>
  </sheets>
  <definedNames>
    <definedName name="_xlnm._FilterDatabase" localSheetId="6" hidden="1">'All SCs'!$A$1:$X$425</definedName>
    <definedName name="_xlnm._FilterDatabase" localSheetId="8" hidden="1">'Poor Sub centers'!$A$1:$X$25</definedName>
    <definedName name="_xlnm._FilterDatabase" localSheetId="4" hidden="1">Test!$B$1:$B$425</definedName>
    <definedName name="data">Test!$A$1:$U$425</definedName>
    <definedName name="_xlnm.Print_Titles" localSheetId="0">Delivery!$1:$1</definedName>
    <definedName name="_xlnm.Print_Titles" localSheetId="1">'High risk'!$1:$1</definedName>
    <definedName name="_xlnm.Print_Titles">Actionable!$1:$1</definedName>
  </definedNames>
  <calcPr calcId="191029"/>
  <pivotCaches>
    <pivotCache cacheId="0" r:id="rId12"/>
    <pivotCache cacheId="1" r:id="rId13"/>
    <pivotCache cacheId="2" r:id="rId14"/>
    <pivotCache cacheId="5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" i="10" l="1"/>
  <c r="AA4" i="10"/>
  <c r="AA5" i="10"/>
  <c r="AA6" i="10"/>
  <c r="AA7" i="10"/>
  <c r="AA8" i="10"/>
  <c r="AA9" i="10"/>
  <c r="AA10" i="10"/>
  <c r="AA11" i="10"/>
  <c r="AA12" i="10"/>
  <c r="AA13" i="10"/>
  <c r="AA14" i="10"/>
  <c r="AA2" i="10"/>
  <c r="S3" i="10"/>
  <c r="S4" i="10"/>
  <c r="S5" i="10"/>
  <c r="S6" i="10"/>
  <c r="S7" i="10"/>
  <c r="S8" i="10"/>
  <c r="S9" i="10"/>
  <c r="S10" i="10"/>
  <c r="S11" i="10"/>
  <c r="S12" i="10"/>
  <c r="S13" i="10"/>
  <c r="S14" i="10"/>
  <c r="S2" i="10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2" i="5"/>
  <c r="V3" i="1"/>
  <c r="V4" i="1"/>
  <c r="V5" i="1"/>
  <c r="V6" i="1"/>
  <c r="V7" i="1"/>
  <c r="V9" i="1"/>
  <c r="V10" i="1"/>
  <c r="V11" i="1"/>
  <c r="V12" i="1"/>
  <c r="V13" i="1"/>
  <c r="V14" i="1"/>
  <c r="V15" i="1"/>
  <c r="V2" i="1"/>
  <c r="D5" i="6"/>
  <c r="D7" i="6"/>
  <c r="D9" i="6"/>
  <c r="D11" i="6"/>
  <c r="D13" i="6"/>
  <c r="D15" i="6"/>
  <c r="D17" i="6"/>
  <c r="D19" i="6"/>
  <c r="D21" i="6"/>
  <c r="D23" i="6"/>
  <c r="D25" i="6"/>
  <c r="D3" i="6"/>
  <c r="Q25" i="6" l="1"/>
  <c r="R25" i="6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Q4" i="6"/>
  <c r="R4" i="6" s="1"/>
  <c r="Q3" i="6"/>
  <c r="R3" i="6" s="1"/>
  <c r="Q2" i="6"/>
  <c r="R2" i="6" s="1"/>
  <c r="S425" i="5"/>
  <c r="U425" i="5" s="1"/>
  <c r="P425" i="5"/>
  <c r="R425" i="5" s="1"/>
  <c r="O425" i="5"/>
  <c r="M425" i="5"/>
  <c r="H425" i="5"/>
  <c r="J425" i="5" s="1"/>
  <c r="D425" i="5"/>
  <c r="E425" i="5" s="1"/>
  <c r="G425" i="5" s="1"/>
  <c r="S424" i="5"/>
  <c r="U424" i="5" s="1"/>
  <c r="P424" i="5"/>
  <c r="R424" i="5" s="1"/>
  <c r="O424" i="5"/>
  <c r="M424" i="5"/>
  <c r="H424" i="5"/>
  <c r="J424" i="5" s="1"/>
  <c r="E424" i="5"/>
  <c r="G424" i="5" s="1"/>
  <c r="D424" i="5"/>
  <c r="S423" i="5"/>
  <c r="U423" i="5" s="1"/>
  <c r="P423" i="5"/>
  <c r="R423" i="5" s="1"/>
  <c r="O423" i="5"/>
  <c r="M423" i="5"/>
  <c r="H423" i="5"/>
  <c r="J423" i="5" s="1"/>
  <c r="D423" i="5"/>
  <c r="E423" i="5" s="1"/>
  <c r="G423" i="5" s="1"/>
  <c r="S422" i="5"/>
  <c r="U422" i="5" s="1"/>
  <c r="P422" i="5"/>
  <c r="R422" i="5" s="1"/>
  <c r="O422" i="5"/>
  <c r="M422" i="5"/>
  <c r="H422" i="5"/>
  <c r="J422" i="5" s="1"/>
  <c r="D422" i="5"/>
  <c r="E422" i="5" s="1"/>
  <c r="G422" i="5" s="1"/>
  <c r="U421" i="5"/>
  <c r="P421" i="5"/>
  <c r="R421" i="5" s="1"/>
  <c r="O421" i="5"/>
  <c r="M421" i="5"/>
  <c r="J421" i="5"/>
  <c r="E421" i="5"/>
  <c r="G421" i="5" s="1"/>
  <c r="S420" i="5"/>
  <c r="U420" i="5" s="1"/>
  <c r="P420" i="5"/>
  <c r="R420" i="5" s="1"/>
  <c r="O420" i="5"/>
  <c r="M420" i="5"/>
  <c r="H420" i="5"/>
  <c r="J420" i="5" s="1"/>
  <c r="E420" i="5"/>
  <c r="G420" i="5" s="1"/>
  <c r="S419" i="5"/>
  <c r="U419" i="5" s="1"/>
  <c r="P419" i="5"/>
  <c r="R419" i="5" s="1"/>
  <c r="O419" i="5"/>
  <c r="M419" i="5"/>
  <c r="H419" i="5"/>
  <c r="J419" i="5" s="1"/>
  <c r="D419" i="5"/>
  <c r="E419" i="5" s="1"/>
  <c r="G419" i="5" s="1"/>
  <c r="U418" i="5"/>
  <c r="P418" i="5"/>
  <c r="R418" i="5" s="1"/>
  <c r="O418" i="5"/>
  <c r="M418" i="5"/>
  <c r="J418" i="5"/>
  <c r="E418" i="5"/>
  <c r="G418" i="5" s="1"/>
  <c r="S417" i="5"/>
  <c r="U417" i="5" s="1"/>
  <c r="P417" i="5"/>
  <c r="R417" i="5" s="1"/>
  <c r="O417" i="5"/>
  <c r="M417" i="5"/>
  <c r="J417" i="5"/>
  <c r="H417" i="5"/>
  <c r="E417" i="5"/>
  <c r="G417" i="5" s="1"/>
  <c r="S416" i="5"/>
  <c r="U416" i="5" s="1"/>
  <c r="P416" i="5"/>
  <c r="R416" i="5" s="1"/>
  <c r="O416" i="5"/>
  <c r="M416" i="5"/>
  <c r="H416" i="5"/>
  <c r="J416" i="5" s="1"/>
  <c r="E416" i="5"/>
  <c r="G416" i="5" s="1"/>
  <c r="U415" i="5"/>
  <c r="P415" i="5"/>
  <c r="R415" i="5" s="1"/>
  <c r="O415" i="5"/>
  <c r="M415" i="5"/>
  <c r="J415" i="5"/>
  <c r="E415" i="5"/>
  <c r="G415" i="5" s="1"/>
  <c r="U414" i="5"/>
  <c r="P414" i="5"/>
  <c r="R414" i="5" s="1"/>
  <c r="O414" i="5"/>
  <c r="M414" i="5"/>
  <c r="J414" i="5"/>
  <c r="E414" i="5"/>
  <c r="G414" i="5" s="1"/>
  <c r="S413" i="5"/>
  <c r="U413" i="5" s="1"/>
  <c r="P413" i="5"/>
  <c r="R413" i="5" s="1"/>
  <c r="O413" i="5"/>
  <c r="M413" i="5"/>
  <c r="H413" i="5"/>
  <c r="J413" i="5" s="1"/>
  <c r="E413" i="5"/>
  <c r="G413" i="5" s="1"/>
  <c r="S412" i="5"/>
  <c r="U412" i="5" s="1"/>
  <c r="P412" i="5"/>
  <c r="R412" i="5" s="1"/>
  <c r="O412" i="5"/>
  <c r="M412" i="5"/>
  <c r="H412" i="5"/>
  <c r="J412" i="5" s="1"/>
  <c r="E412" i="5"/>
  <c r="G412" i="5" s="1"/>
  <c r="S411" i="5"/>
  <c r="U411" i="5" s="1"/>
  <c r="P411" i="5"/>
  <c r="R411" i="5" s="1"/>
  <c r="O411" i="5"/>
  <c r="M411" i="5"/>
  <c r="H411" i="5"/>
  <c r="J411" i="5" s="1"/>
  <c r="D411" i="5"/>
  <c r="E411" i="5" s="1"/>
  <c r="G411" i="5" s="1"/>
  <c r="S410" i="5"/>
  <c r="U410" i="5" s="1"/>
  <c r="P410" i="5"/>
  <c r="R410" i="5" s="1"/>
  <c r="O410" i="5"/>
  <c r="M410" i="5"/>
  <c r="H410" i="5"/>
  <c r="J410" i="5" s="1"/>
  <c r="E410" i="5"/>
  <c r="G410" i="5" s="1"/>
  <c r="S409" i="5"/>
  <c r="U409" i="5" s="1"/>
  <c r="P409" i="5"/>
  <c r="R409" i="5" s="1"/>
  <c r="O409" i="5"/>
  <c r="M409" i="5"/>
  <c r="H409" i="5"/>
  <c r="J409" i="5" s="1"/>
  <c r="E409" i="5"/>
  <c r="G409" i="5" s="1"/>
  <c r="S408" i="5"/>
  <c r="U408" i="5" s="1"/>
  <c r="P408" i="5"/>
  <c r="R408" i="5" s="1"/>
  <c r="O408" i="5"/>
  <c r="M408" i="5"/>
  <c r="H408" i="5"/>
  <c r="J408" i="5" s="1"/>
  <c r="E408" i="5"/>
  <c r="G408" i="5" s="1"/>
  <c r="U407" i="5"/>
  <c r="P407" i="5"/>
  <c r="R407" i="5" s="1"/>
  <c r="O407" i="5"/>
  <c r="M407" i="5"/>
  <c r="J407" i="5"/>
  <c r="E407" i="5"/>
  <c r="G407" i="5" s="1"/>
  <c r="S406" i="5"/>
  <c r="U406" i="5" s="1"/>
  <c r="P406" i="5"/>
  <c r="R406" i="5" s="1"/>
  <c r="O406" i="5"/>
  <c r="M406" i="5"/>
  <c r="J406" i="5"/>
  <c r="H406" i="5"/>
  <c r="E406" i="5"/>
  <c r="G406" i="5" s="1"/>
  <c r="U405" i="5"/>
  <c r="P405" i="5"/>
  <c r="R405" i="5" s="1"/>
  <c r="O405" i="5"/>
  <c r="M405" i="5"/>
  <c r="J405" i="5"/>
  <c r="E405" i="5"/>
  <c r="G405" i="5" s="1"/>
  <c r="U404" i="5"/>
  <c r="P404" i="5"/>
  <c r="R404" i="5" s="1"/>
  <c r="O404" i="5"/>
  <c r="M404" i="5"/>
  <c r="J404" i="5"/>
  <c r="D404" i="5"/>
  <c r="E404" i="5" s="1"/>
  <c r="G404" i="5" s="1"/>
  <c r="S403" i="5"/>
  <c r="U403" i="5" s="1"/>
  <c r="P403" i="5"/>
  <c r="R403" i="5" s="1"/>
  <c r="O403" i="5"/>
  <c r="M403" i="5"/>
  <c r="H403" i="5"/>
  <c r="J403" i="5" s="1"/>
  <c r="E403" i="5"/>
  <c r="G403" i="5" s="1"/>
  <c r="S402" i="5"/>
  <c r="U402" i="5" s="1"/>
  <c r="P402" i="5"/>
  <c r="R402" i="5" s="1"/>
  <c r="O402" i="5"/>
  <c r="M402" i="5"/>
  <c r="H402" i="5"/>
  <c r="J402" i="5" s="1"/>
  <c r="D402" i="5"/>
  <c r="E402" i="5" s="1"/>
  <c r="G402" i="5" s="1"/>
  <c r="S401" i="5"/>
  <c r="U401" i="5" s="1"/>
  <c r="P401" i="5"/>
  <c r="R401" i="5" s="1"/>
  <c r="O401" i="5"/>
  <c r="M401" i="5"/>
  <c r="H401" i="5"/>
  <c r="J401" i="5" s="1"/>
  <c r="D401" i="5"/>
  <c r="E401" i="5" s="1"/>
  <c r="G401" i="5" s="1"/>
  <c r="U400" i="5"/>
  <c r="P400" i="5"/>
  <c r="R400" i="5" s="1"/>
  <c r="O400" i="5"/>
  <c r="M400" i="5"/>
  <c r="J400" i="5"/>
  <c r="E400" i="5"/>
  <c r="G400" i="5" s="1"/>
  <c r="U399" i="5"/>
  <c r="P399" i="5"/>
  <c r="R399" i="5" s="1"/>
  <c r="O399" i="5"/>
  <c r="M399" i="5"/>
  <c r="J399" i="5"/>
  <c r="E399" i="5"/>
  <c r="G399" i="5" s="1"/>
  <c r="U398" i="5"/>
  <c r="P398" i="5"/>
  <c r="R398" i="5" s="1"/>
  <c r="O398" i="5"/>
  <c r="M398" i="5"/>
  <c r="J398" i="5"/>
  <c r="E398" i="5"/>
  <c r="G398" i="5" s="1"/>
  <c r="U397" i="5"/>
  <c r="R397" i="5"/>
  <c r="P397" i="5"/>
  <c r="O397" i="5"/>
  <c r="M397" i="5"/>
  <c r="J397" i="5"/>
  <c r="E397" i="5"/>
  <c r="G397" i="5" s="1"/>
  <c r="U396" i="5"/>
  <c r="P396" i="5"/>
  <c r="R396" i="5" s="1"/>
  <c r="O396" i="5"/>
  <c r="M396" i="5"/>
  <c r="J396" i="5"/>
  <c r="E396" i="5"/>
  <c r="G396" i="5" s="1"/>
  <c r="U395" i="5"/>
  <c r="S395" i="5"/>
  <c r="P395" i="5"/>
  <c r="R395" i="5" s="1"/>
  <c r="O395" i="5"/>
  <c r="M395" i="5"/>
  <c r="H395" i="5"/>
  <c r="J395" i="5" s="1"/>
  <c r="E395" i="5"/>
  <c r="G395" i="5" s="1"/>
  <c r="U394" i="5"/>
  <c r="P394" i="5"/>
  <c r="R394" i="5" s="1"/>
  <c r="O394" i="5"/>
  <c r="M394" i="5"/>
  <c r="J394" i="5"/>
  <c r="E394" i="5"/>
  <c r="G394" i="5" s="1"/>
  <c r="U393" i="5"/>
  <c r="P393" i="5"/>
  <c r="R393" i="5" s="1"/>
  <c r="O393" i="5"/>
  <c r="M393" i="5"/>
  <c r="J393" i="5"/>
  <c r="E393" i="5"/>
  <c r="G393" i="5" s="1"/>
  <c r="S392" i="5"/>
  <c r="U392" i="5" s="1"/>
  <c r="P392" i="5"/>
  <c r="R392" i="5" s="1"/>
  <c r="O392" i="5"/>
  <c r="M392" i="5"/>
  <c r="H392" i="5"/>
  <c r="J392" i="5" s="1"/>
  <c r="E392" i="5"/>
  <c r="G392" i="5" s="1"/>
  <c r="S391" i="5"/>
  <c r="U391" i="5" s="1"/>
  <c r="P391" i="5"/>
  <c r="R391" i="5" s="1"/>
  <c r="O391" i="5"/>
  <c r="M391" i="5"/>
  <c r="H391" i="5"/>
  <c r="J391" i="5" s="1"/>
  <c r="E391" i="5"/>
  <c r="G391" i="5" s="1"/>
  <c r="U390" i="5"/>
  <c r="P390" i="5"/>
  <c r="R390" i="5" s="1"/>
  <c r="O390" i="5"/>
  <c r="M390" i="5"/>
  <c r="J390" i="5"/>
  <c r="E390" i="5"/>
  <c r="G390" i="5" s="1"/>
  <c r="U389" i="5"/>
  <c r="P389" i="5"/>
  <c r="R389" i="5" s="1"/>
  <c r="O389" i="5"/>
  <c r="M389" i="5"/>
  <c r="J389" i="5"/>
  <c r="E389" i="5"/>
  <c r="G389" i="5" s="1"/>
  <c r="U388" i="5"/>
  <c r="P388" i="5"/>
  <c r="R388" i="5" s="1"/>
  <c r="O388" i="5"/>
  <c r="M388" i="5"/>
  <c r="J388" i="5"/>
  <c r="G388" i="5"/>
  <c r="E388" i="5"/>
  <c r="U387" i="5"/>
  <c r="P387" i="5"/>
  <c r="R387" i="5" s="1"/>
  <c r="O387" i="5"/>
  <c r="M387" i="5"/>
  <c r="J387" i="5"/>
  <c r="E387" i="5"/>
  <c r="G387" i="5" s="1"/>
  <c r="U386" i="5"/>
  <c r="P386" i="5"/>
  <c r="R386" i="5" s="1"/>
  <c r="O386" i="5"/>
  <c r="M386" i="5"/>
  <c r="J386" i="5"/>
  <c r="E386" i="5"/>
  <c r="G386" i="5" s="1"/>
  <c r="U385" i="5"/>
  <c r="P385" i="5"/>
  <c r="R385" i="5" s="1"/>
  <c r="O385" i="5"/>
  <c r="M385" i="5"/>
  <c r="J385" i="5"/>
  <c r="E385" i="5"/>
  <c r="G385" i="5" s="1"/>
  <c r="U384" i="5"/>
  <c r="P384" i="5"/>
  <c r="R384" i="5" s="1"/>
  <c r="O384" i="5"/>
  <c r="M384" i="5"/>
  <c r="J384" i="5"/>
  <c r="E384" i="5"/>
  <c r="G384" i="5" s="1"/>
  <c r="U383" i="5"/>
  <c r="P383" i="5"/>
  <c r="R383" i="5" s="1"/>
  <c r="O383" i="5"/>
  <c r="M383" i="5"/>
  <c r="J383" i="5"/>
  <c r="E383" i="5"/>
  <c r="G383" i="5" s="1"/>
  <c r="U382" i="5"/>
  <c r="P382" i="5"/>
  <c r="R382" i="5" s="1"/>
  <c r="O382" i="5"/>
  <c r="M382" i="5"/>
  <c r="J382" i="5"/>
  <c r="E382" i="5"/>
  <c r="G382" i="5" s="1"/>
  <c r="U381" i="5"/>
  <c r="P381" i="5"/>
  <c r="R381" i="5" s="1"/>
  <c r="O381" i="5"/>
  <c r="M381" i="5"/>
  <c r="J381" i="5"/>
  <c r="E381" i="5"/>
  <c r="G381" i="5" s="1"/>
  <c r="U380" i="5"/>
  <c r="P380" i="5"/>
  <c r="R380" i="5" s="1"/>
  <c r="O380" i="5"/>
  <c r="M380" i="5"/>
  <c r="J380" i="5"/>
  <c r="E380" i="5"/>
  <c r="G380" i="5" s="1"/>
  <c r="U379" i="5"/>
  <c r="P379" i="5"/>
  <c r="R379" i="5" s="1"/>
  <c r="O379" i="5"/>
  <c r="M379" i="5"/>
  <c r="J379" i="5"/>
  <c r="E379" i="5"/>
  <c r="G379" i="5" s="1"/>
  <c r="U378" i="5"/>
  <c r="P378" i="5"/>
  <c r="R378" i="5" s="1"/>
  <c r="O378" i="5"/>
  <c r="M378" i="5"/>
  <c r="J378" i="5"/>
  <c r="E378" i="5"/>
  <c r="G378" i="5" s="1"/>
  <c r="U377" i="5"/>
  <c r="P377" i="5"/>
  <c r="R377" i="5" s="1"/>
  <c r="O377" i="5"/>
  <c r="M377" i="5"/>
  <c r="J377" i="5"/>
  <c r="G377" i="5"/>
  <c r="E377" i="5"/>
  <c r="U376" i="5"/>
  <c r="P376" i="5"/>
  <c r="R376" i="5" s="1"/>
  <c r="O376" i="5"/>
  <c r="M376" i="5"/>
  <c r="J376" i="5"/>
  <c r="E376" i="5"/>
  <c r="G376" i="5" s="1"/>
  <c r="U375" i="5"/>
  <c r="P375" i="5"/>
  <c r="R375" i="5" s="1"/>
  <c r="O375" i="5"/>
  <c r="M375" i="5"/>
  <c r="J375" i="5"/>
  <c r="E375" i="5"/>
  <c r="G375" i="5" s="1"/>
  <c r="U374" i="5"/>
  <c r="P374" i="5"/>
  <c r="R374" i="5" s="1"/>
  <c r="O374" i="5"/>
  <c r="M374" i="5"/>
  <c r="J374" i="5"/>
  <c r="E374" i="5"/>
  <c r="G374" i="5" s="1"/>
  <c r="U373" i="5"/>
  <c r="P373" i="5"/>
  <c r="R373" i="5" s="1"/>
  <c r="O373" i="5"/>
  <c r="M373" i="5"/>
  <c r="J373" i="5"/>
  <c r="E373" i="5"/>
  <c r="G373" i="5" s="1"/>
  <c r="U372" i="5"/>
  <c r="P372" i="5"/>
  <c r="R372" i="5" s="1"/>
  <c r="O372" i="5"/>
  <c r="M372" i="5"/>
  <c r="J372" i="5"/>
  <c r="E372" i="5"/>
  <c r="G372" i="5" s="1"/>
  <c r="U371" i="5"/>
  <c r="P371" i="5"/>
  <c r="R371" i="5" s="1"/>
  <c r="O371" i="5"/>
  <c r="M371" i="5"/>
  <c r="J371" i="5"/>
  <c r="E371" i="5"/>
  <c r="G371" i="5" s="1"/>
  <c r="U370" i="5"/>
  <c r="P370" i="5"/>
  <c r="R370" i="5" s="1"/>
  <c r="O370" i="5"/>
  <c r="M370" i="5"/>
  <c r="J370" i="5"/>
  <c r="E370" i="5"/>
  <c r="G370" i="5" s="1"/>
  <c r="U369" i="5"/>
  <c r="P369" i="5"/>
  <c r="R369" i="5" s="1"/>
  <c r="O369" i="5"/>
  <c r="M369" i="5"/>
  <c r="J369" i="5"/>
  <c r="E369" i="5"/>
  <c r="G369" i="5" s="1"/>
  <c r="U368" i="5"/>
  <c r="P368" i="5"/>
  <c r="R368" i="5" s="1"/>
  <c r="O368" i="5"/>
  <c r="M368" i="5"/>
  <c r="J368" i="5"/>
  <c r="E368" i="5"/>
  <c r="G368" i="5" s="1"/>
  <c r="U367" i="5"/>
  <c r="P367" i="5"/>
  <c r="R367" i="5" s="1"/>
  <c r="O367" i="5"/>
  <c r="M367" i="5"/>
  <c r="J367" i="5"/>
  <c r="E367" i="5"/>
  <c r="G367" i="5" s="1"/>
  <c r="U366" i="5"/>
  <c r="P366" i="5"/>
  <c r="R366" i="5" s="1"/>
  <c r="O366" i="5"/>
  <c r="M366" i="5"/>
  <c r="J366" i="5"/>
  <c r="E366" i="5"/>
  <c r="G366" i="5" s="1"/>
  <c r="U365" i="5"/>
  <c r="P365" i="5"/>
  <c r="R365" i="5" s="1"/>
  <c r="O365" i="5"/>
  <c r="M365" i="5"/>
  <c r="J365" i="5"/>
  <c r="E365" i="5"/>
  <c r="G365" i="5" s="1"/>
  <c r="U364" i="5"/>
  <c r="P364" i="5"/>
  <c r="R364" i="5" s="1"/>
  <c r="O364" i="5"/>
  <c r="M364" i="5"/>
  <c r="J364" i="5"/>
  <c r="E364" i="5"/>
  <c r="G364" i="5" s="1"/>
  <c r="U363" i="5"/>
  <c r="P363" i="5"/>
  <c r="R363" i="5" s="1"/>
  <c r="O363" i="5"/>
  <c r="M363" i="5"/>
  <c r="J363" i="5"/>
  <c r="E363" i="5"/>
  <c r="G363" i="5" s="1"/>
  <c r="U362" i="5"/>
  <c r="P362" i="5"/>
  <c r="R362" i="5" s="1"/>
  <c r="O362" i="5"/>
  <c r="M362" i="5"/>
  <c r="J362" i="5"/>
  <c r="E362" i="5"/>
  <c r="G362" i="5" s="1"/>
  <c r="U361" i="5"/>
  <c r="P361" i="5"/>
  <c r="O361" i="5"/>
  <c r="M361" i="5"/>
  <c r="J361" i="5"/>
  <c r="E361" i="5"/>
  <c r="G361" i="5" s="1"/>
  <c r="U360" i="5"/>
  <c r="P360" i="5"/>
  <c r="R360" i="5" s="1"/>
  <c r="O360" i="5"/>
  <c r="M360" i="5"/>
  <c r="J360" i="5"/>
  <c r="E360" i="5"/>
  <c r="G360" i="5" s="1"/>
  <c r="U359" i="5"/>
  <c r="P359" i="5"/>
  <c r="R359" i="5" s="1"/>
  <c r="O359" i="5"/>
  <c r="M359" i="5"/>
  <c r="J359" i="5"/>
  <c r="E359" i="5"/>
  <c r="G359" i="5" s="1"/>
  <c r="U358" i="5"/>
  <c r="P358" i="5"/>
  <c r="R358" i="5" s="1"/>
  <c r="O358" i="5"/>
  <c r="M358" i="5"/>
  <c r="J358" i="5"/>
  <c r="E358" i="5"/>
  <c r="G358" i="5" s="1"/>
  <c r="U357" i="5"/>
  <c r="P357" i="5"/>
  <c r="R357" i="5" s="1"/>
  <c r="O357" i="5"/>
  <c r="M357" i="5"/>
  <c r="J357" i="5"/>
  <c r="E357" i="5"/>
  <c r="G357" i="5" s="1"/>
  <c r="U356" i="5"/>
  <c r="P356" i="5"/>
  <c r="R356" i="5" s="1"/>
  <c r="O356" i="5"/>
  <c r="M356" i="5"/>
  <c r="J356" i="5"/>
  <c r="E356" i="5"/>
  <c r="G356" i="5" s="1"/>
  <c r="U355" i="5"/>
  <c r="P355" i="5"/>
  <c r="R355" i="5" s="1"/>
  <c r="O355" i="5"/>
  <c r="M355" i="5"/>
  <c r="J355" i="5"/>
  <c r="E355" i="5"/>
  <c r="G355" i="5" s="1"/>
  <c r="U354" i="5"/>
  <c r="P354" i="5"/>
  <c r="R354" i="5" s="1"/>
  <c r="O354" i="5"/>
  <c r="M354" i="5"/>
  <c r="J354" i="5"/>
  <c r="E354" i="5"/>
  <c r="G354" i="5" s="1"/>
  <c r="U353" i="5"/>
  <c r="P353" i="5"/>
  <c r="R353" i="5" s="1"/>
  <c r="O353" i="5"/>
  <c r="M353" i="5"/>
  <c r="J353" i="5"/>
  <c r="E353" i="5"/>
  <c r="G353" i="5" s="1"/>
  <c r="U352" i="5"/>
  <c r="P352" i="5"/>
  <c r="R352" i="5" s="1"/>
  <c r="O352" i="5"/>
  <c r="M352" i="5"/>
  <c r="J352" i="5"/>
  <c r="E352" i="5"/>
  <c r="G352" i="5" s="1"/>
  <c r="U351" i="5"/>
  <c r="P351" i="5"/>
  <c r="R351" i="5" s="1"/>
  <c r="O351" i="5"/>
  <c r="M351" i="5"/>
  <c r="J351" i="5"/>
  <c r="E351" i="5"/>
  <c r="G351" i="5" s="1"/>
  <c r="U350" i="5"/>
  <c r="P350" i="5"/>
  <c r="R350" i="5" s="1"/>
  <c r="O350" i="5"/>
  <c r="M350" i="5"/>
  <c r="J350" i="5"/>
  <c r="E350" i="5"/>
  <c r="G350" i="5" s="1"/>
  <c r="U349" i="5"/>
  <c r="P349" i="5"/>
  <c r="R349" i="5" s="1"/>
  <c r="O349" i="5"/>
  <c r="M349" i="5"/>
  <c r="J349" i="5"/>
  <c r="E349" i="5"/>
  <c r="G349" i="5" s="1"/>
  <c r="U348" i="5"/>
  <c r="P348" i="5"/>
  <c r="R348" i="5" s="1"/>
  <c r="O348" i="5"/>
  <c r="M348" i="5"/>
  <c r="J348" i="5"/>
  <c r="E348" i="5"/>
  <c r="G348" i="5" s="1"/>
  <c r="U347" i="5"/>
  <c r="P347" i="5"/>
  <c r="R347" i="5" s="1"/>
  <c r="O347" i="5"/>
  <c r="M347" i="5"/>
  <c r="J347" i="5"/>
  <c r="E347" i="5"/>
  <c r="G347" i="5" s="1"/>
  <c r="U346" i="5"/>
  <c r="P346" i="5"/>
  <c r="R346" i="5" s="1"/>
  <c r="O346" i="5"/>
  <c r="M346" i="5"/>
  <c r="J346" i="5"/>
  <c r="E346" i="5"/>
  <c r="G346" i="5" s="1"/>
  <c r="U345" i="5"/>
  <c r="P345" i="5"/>
  <c r="R345" i="5" s="1"/>
  <c r="O345" i="5"/>
  <c r="M345" i="5"/>
  <c r="J345" i="5"/>
  <c r="E345" i="5"/>
  <c r="G345" i="5" s="1"/>
  <c r="U344" i="5"/>
  <c r="P344" i="5"/>
  <c r="R344" i="5" s="1"/>
  <c r="O344" i="5"/>
  <c r="M344" i="5"/>
  <c r="J344" i="5"/>
  <c r="E344" i="5"/>
  <c r="G344" i="5" s="1"/>
  <c r="U343" i="5"/>
  <c r="P343" i="5"/>
  <c r="R343" i="5" s="1"/>
  <c r="O343" i="5"/>
  <c r="M343" i="5"/>
  <c r="J343" i="5"/>
  <c r="E343" i="5"/>
  <c r="G343" i="5" s="1"/>
  <c r="U342" i="5"/>
  <c r="P342" i="5"/>
  <c r="R342" i="5" s="1"/>
  <c r="O342" i="5"/>
  <c r="M342" i="5"/>
  <c r="J342" i="5"/>
  <c r="E342" i="5"/>
  <c r="G342" i="5" s="1"/>
  <c r="U341" i="5"/>
  <c r="P341" i="5"/>
  <c r="R341" i="5" s="1"/>
  <c r="O341" i="5"/>
  <c r="M341" i="5"/>
  <c r="J341" i="5"/>
  <c r="E341" i="5"/>
  <c r="G341" i="5" s="1"/>
  <c r="U340" i="5"/>
  <c r="P340" i="5"/>
  <c r="R340" i="5" s="1"/>
  <c r="O340" i="5"/>
  <c r="M340" i="5"/>
  <c r="J340" i="5"/>
  <c r="E340" i="5"/>
  <c r="G340" i="5" s="1"/>
  <c r="U339" i="5"/>
  <c r="P339" i="5"/>
  <c r="R339" i="5" s="1"/>
  <c r="O339" i="5"/>
  <c r="M339" i="5"/>
  <c r="J339" i="5"/>
  <c r="E339" i="5"/>
  <c r="G339" i="5" s="1"/>
  <c r="U338" i="5"/>
  <c r="P338" i="5"/>
  <c r="R338" i="5" s="1"/>
  <c r="O338" i="5"/>
  <c r="M338" i="5"/>
  <c r="J338" i="5"/>
  <c r="E338" i="5"/>
  <c r="G338" i="5" s="1"/>
  <c r="U337" i="5"/>
  <c r="P337" i="5"/>
  <c r="R337" i="5" s="1"/>
  <c r="O337" i="5"/>
  <c r="M337" i="5"/>
  <c r="J337" i="5"/>
  <c r="E337" i="5"/>
  <c r="G337" i="5" s="1"/>
  <c r="U336" i="5"/>
  <c r="P336" i="5"/>
  <c r="R336" i="5" s="1"/>
  <c r="O336" i="5"/>
  <c r="M336" i="5"/>
  <c r="J336" i="5"/>
  <c r="E336" i="5"/>
  <c r="G336" i="5" s="1"/>
  <c r="U335" i="5"/>
  <c r="P335" i="5"/>
  <c r="R335" i="5" s="1"/>
  <c r="O335" i="5"/>
  <c r="M335" i="5"/>
  <c r="J335" i="5"/>
  <c r="E335" i="5"/>
  <c r="G335" i="5" s="1"/>
  <c r="U334" i="5"/>
  <c r="P334" i="5"/>
  <c r="R334" i="5" s="1"/>
  <c r="O334" i="5"/>
  <c r="M334" i="5"/>
  <c r="J334" i="5"/>
  <c r="E334" i="5"/>
  <c r="G334" i="5" s="1"/>
  <c r="U333" i="5"/>
  <c r="P333" i="5"/>
  <c r="R333" i="5" s="1"/>
  <c r="O333" i="5"/>
  <c r="M333" i="5"/>
  <c r="J333" i="5"/>
  <c r="E333" i="5"/>
  <c r="G333" i="5" s="1"/>
  <c r="U332" i="5"/>
  <c r="P332" i="5"/>
  <c r="R332" i="5" s="1"/>
  <c r="O332" i="5"/>
  <c r="M332" i="5"/>
  <c r="J332" i="5"/>
  <c r="E332" i="5"/>
  <c r="G332" i="5" s="1"/>
  <c r="U331" i="5"/>
  <c r="P331" i="5"/>
  <c r="R331" i="5" s="1"/>
  <c r="O331" i="5"/>
  <c r="M331" i="5"/>
  <c r="J331" i="5"/>
  <c r="G331" i="5"/>
  <c r="E331" i="5"/>
  <c r="U330" i="5"/>
  <c r="P330" i="5"/>
  <c r="R330" i="5" s="1"/>
  <c r="O330" i="5"/>
  <c r="M330" i="5"/>
  <c r="J330" i="5"/>
  <c r="E330" i="5"/>
  <c r="G330" i="5" s="1"/>
  <c r="U329" i="5"/>
  <c r="P329" i="5"/>
  <c r="R329" i="5" s="1"/>
  <c r="O329" i="5"/>
  <c r="M329" i="5"/>
  <c r="J329" i="5"/>
  <c r="E329" i="5"/>
  <c r="G329" i="5" s="1"/>
  <c r="U328" i="5"/>
  <c r="P328" i="5"/>
  <c r="R328" i="5" s="1"/>
  <c r="O328" i="5"/>
  <c r="M328" i="5"/>
  <c r="J328" i="5"/>
  <c r="E328" i="5"/>
  <c r="G328" i="5" s="1"/>
  <c r="U327" i="5"/>
  <c r="P327" i="5"/>
  <c r="R327" i="5" s="1"/>
  <c r="O327" i="5"/>
  <c r="M327" i="5"/>
  <c r="J327" i="5"/>
  <c r="E327" i="5"/>
  <c r="G327" i="5" s="1"/>
  <c r="U326" i="5"/>
  <c r="P326" i="5"/>
  <c r="R326" i="5" s="1"/>
  <c r="O326" i="5"/>
  <c r="M326" i="5"/>
  <c r="J326" i="5"/>
  <c r="E326" i="5"/>
  <c r="G326" i="5" s="1"/>
  <c r="U325" i="5"/>
  <c r="P325" i="5"/>
  <c r="R325" i="5" s="1"/>
  <c r="O325" i="5"/>
  <c r="M325" i="5"/>
  <c r="J325" i="5"/>
  <c r="E325" i="5"/>
  <c r="G325" i="5" s="1"/>
  <c r="U324" i="5"/>
  <c r="P324" i="5"/>
  <c r="R324" i="5" s="1"/>
  <c r="O324" i="5"/>
  <c r="M324" i="5"/>
  <c r="J324" i="5"/>
  <c r="E324" i="5"/>
  <c r="G324" i="5" s="1"/>
  <c r="U323" i="5"/>
  <c r="P323" i="5"/>
  <c r="R323" i="5" s="1"/>
  <c r="O323" i="5"/>
  <c r="M323" i="5"/>
  <c r="J323" i="5"/>
  <c r="E323" i="5"/>
  <c r="G323" i="5" s="1"/>
  <c r="U322" i="5"/>
  <c r="P322" i="5"/>
  <c r="R322" i="5" s="1"/>
  <c r="O322" i="5"/>
  <c r="M322" i="5"/>
  <c r="J322" i="5"/>
  <c r="E322" i="5"/>
  <c r="G322" i="5" s="1"/>
  <c r="U321" i="5"/>
  <c r="P321" i="5"/>
  <c r="R321" i="5" s="1"/>
  <c r="O321" i="5"/>
  <c r="M321" i="5"/>
  <c r="J321" i="5"/>
  <c r="E321" i="5"/>
  <c r="G321" i="5" s="1"/>
  <c r="U320" i="5"/>
  <c r="P320" i="5"/>
  <c r="R320" i="5" s="1"/>
  <c r="O320" i="5"/>
  <c r="M320" i="5"/>
  <c r="J320" i="5"/>
  <c r="E320" i="5"/>
  <c r="G320" i="5" s="1"/>
  <c r="U319" i="5"/>
  <c r="P319" i="5"/>
  <c r="R319" i="5" s="1"/>
  <c r="O319" i="5"/>
  <c r="M319" i="5"/>
  <c r="J319" i="5"/>
  <c r="E319" i="5"/>
  <c r="G319" i="5" s="1"/>
  <c r="U318" i="5"/>
  <c r="P318" i="5"/>
  <c r="R318" i="5" s="1"/>
  <c r="O318" i="5"/>
  <c r="M318" i="5"/>
  <c r="J318" i="5"/>
  <c r="E318" i="5"/>
  <c r="G318" i="5" s="1"/>
  <c r="U317" i="5"/>
  <c r="P317" i="5"/>
  <c r="R317" i="5" s="1"/>
  <c r="O317" i="5"/>
  <c r="M317" i="5"/>
  <c r="J317" i="5"/>
  <c r="E317" i="5"/>
  <c r="G317" i="5" s="1"/>
  <c r="U316" i="5"/>
  <c r="P316" i="5"/>
  <c r="R316" i="5" s="1"/>
  <c r="O316" i="5"/>
  <c r="M316" i="5"/>
  <c r="J316" i="5"/>
  <c r="E316" i="5"/>
  <c r="G316" i="5" s="1"/>
  <c r="U315" i="5"/>
  <c r="P315" i="5"/>
  <c r="R315" i="5" s="1"/>
  <c r="O315" i="5"/>
  <c r="M315" i="5"/>
  <c r="J315" i="5"/>
  <c r="E315" i="5"/>
  <c r="G315" i="5" s="1"/>
  <c r="U314" i="5"/>
  <c r="P314" i="5"/>
  <c r="R314" i="5" s="1"/>
  <c r="O314" i="5"/>
  <c r="M314" i="5"/>
  <c r="J314" i="5"/>
  <c r="E314" i="5"/>
  <c r="G314" i="5" s="1"/>
  <c r="U313" i="5"/>
  <c r="P313" i="5"/>
  <c r="R313" i="5" s="1"/>
  <c r="O313" i="5"/>
  <c r="M313" i="5"/>
  <c r="J313" i="5"/>
  <c r="E313" i="5"/>
  <c r="G313" i="5" s="1"/>
  <c r="U312" i="5"/>
  <c r="P312" i="5"/>
  <c r="R312" i="5" s="1"/>
  <c r="O312" i="5"/>
  <c r="M312" i="5"/>
  <c r="J312" i="5"/>
  <c r="E312" i="5"/>
  <c r="G312" i="5" s="1"/>
  <c r="U311" i="5"/>
  <c r="P311" i="5"/>
  <c r="R311" i="5" s="1"/>
  <c r="O311" i="5"/>
  <c r="M311" i="5"/>
  <c r="J311" i="5"/>
  <c r="E311" i="5"/>
  <c r="G311" i="5" s="1"/>
  <c r="U310" i="5"/>
  <c r="P310" i="5"/>
  <c r="R310" i="5" s="1"/>
  <c r="O310" i="5"/>
  <c r="M310" i="5"/>
  <c r="J310" i="5"/>
  <c r="E310" i="5"/>
  <c r="G310" i="5" s="1"/>
  <c r="U309" i="5"/>
  <c r="P309" i="5"/>
  <c r="R309" i="5" s="1"/>
  <c r="O309" i="5"/>
  <c r="M309" i="5"/>
  <c r="J309" i="5"/>
  <c r="E309" i="5"/>
  <c r="G309" i="5" s="1"/>
  <c r="U308" i="5"/>
  <c r="P308" i="5"/>
  <c r="R308" i="5" s="1"/>
  <c r="O308" i="5"/>
  <c r="M308" i="5"/>
  <c r="J308" i="5"/>
  <c r="E308" i="5"/>
  <c r="G308" i="5" s="1"/>
  <c r="U307" i="5"/>
  <c r="P307" i="5"/>
  <c r="R307" i="5" s="1"/>
  <c r="O307" i="5"/>
  <c r="M307" i="5"/>
  <c r="J307" i="5"/>
  <c r="E307" i="5"/>
  <c r="G307" i="5" s="1"/>
  <c r="U306" i="5"/>
  <c r="P306" i="5"/>
  <c r="R306" i="5" s="1"/>
  <c r="O306" i="5"/>
  <c r="M306" i="5"/>
  <c r="J306" i="5"/>
  <c r="E306" i="5"/>
  <c r="G306" i="5" s="1"/>
  <c r="U305" i="5"/>
  <c r="P305" i="5"/>
  <c r="R305" i="5" s="1"/>
  <c r="O305" i="5"/>
  <c r="M305" i="5"/>
  <c r="J305" i="5"/>
  <c r="E305" i="5"/>
  <c r="G305" i="5" s="1"/>
  <c r="U304" i="5"/>
  <c r="P304" i="5"/>
  <c r="R304" i="5" s="1"/>
  <c r="O304" i="5"/>
  <c r="M304" i="5"/>
  <c r="J304" i="5"/>
  <c r="G304" i="5"/>
  <c r="E304" i="5"/>
  <c r="U303" i="5"/>
  <c r="P303" i="5"/>
  <c r="R303" i="5" s="1"/>
  <c r="O303" i="5"/>
  <c r="M303" i="5"/>
  <c r="J303" i="5"/>
  <c r="E303" i="5"/>
  <c r="G303" i="5" s="1"/>
  <c r="U302" i="5"/>
  <c r="P302" i="5"/>
  <c r="R302" i="5" s="1"/>
  <c r="O302" i="5"/>
  <c r="M302" i="5"/>
  <c r="J302" i="5"/>
  <c r="E302" i="5"/>
  <c r="G302" i="5" s="1"/>
  <c r="U301" i="5"/>
  <c r="P301" i="5"/>
  <c r="R301" i="5" s="1"/>
  <c r="O301" i="5"/>
  <c r="M301" i="5"/>
  <c r="J301" i="5"/>
  <c r="E301" i="5"/>
  <c r="G301" i="5" s="1"/>
  <c r="U300" i="5"/>
  <c r="P300" i="5"/>
  <c r="R300" i="5" s="1"/>
  <c r="O300" i="5"/>
  <c r="M300" i="5"/>
  <c r="J300" i="5"/>
  <c r="E300" i="5"/>
  <c r="G300" i="5" s="1"/>
  <c r="U299" i="5"/>
  <c r="P299" i="5"/>
  <c r="R299" i="5" s="1"/>
  <c r="O299" i="5"/>
  <c r="M299" i="5"/>
  <c r="J299" i="5"/>
  <c r="E299" i="5"/>
  <c r="G299" i="5" s="1"/>
  <c r="U298" i="5"/>
  <c r="P298" i="5"/>
  <c r="R298" i="5" s="1"/>
  <c r="O298" i="5"/>
  <c r="M298" i="5"/>
  <c r="J298" i="5"/>
  <c r="E298" i="5"/>
  <c r="G298" i="5" s="1"/>
  <c r="U297" i="5"/>
  <c r="P297" i="5"/>
  <c r="R297" i="5" s="1"/>
  <c r="O297" i="5"/>
  <c r="M297" i="5"/>
  <c r="J297" i="5"/>
  <c r="E297" i="5"/>
  <c r="G297" i="5" s="1"/>
  <c r="U296" i="5"/>
  <c r="P296" i="5"/>
  <c r="R296" i="5" s="1"/>
  <c r="O296" i="5"/>
  <c r="M296" i="5"/>
  <c r="J296" i="5"/>
  <c r="E296" i="5"/>
  <c r="G296" i="5" s="1"/>
  <c r="U295" i="5"/>
  <c r="P295" i="5"/>
  <c r="R295" i="5" s="1"/>
  <c r="O295" i="5"/>
  <c r="M295" i="5"/>
  <c r="J295" i="5"/>
  <c r="E295" i="5"/>
  <c r="G295" i="5" s="1"/>
  <c r="U294" i="5"/>
  <c r="P294" i="5"/>
  <c r="R294" i="5" s="1"/>
  <c r="O294" i="5"/>
  <c r="M294" i="5"/>
  <c r="J294" i="5"/>
  <c r="E294" i="5"/>
  <c r="G294" i="5" s="1"/>
  <c r="U293" i="5"/>
  <c r="P293" i="5"/>
  <c r="R293" i="5" s="1"/>
  <c r="O293" i="5"/>
  <c r="M293" i="5"/>
  <c r="J293" i="5"/>
  <c r="E293" i="5"/>
  <c r="G293" i="5" s="1"/>
  <c r="U292" i="5"/>
  <c r="P292" i="5"/>
  <c r="R292" i="5" s="1"/>
  <c r="O292" i="5"/>
  <c r="M292" i="5"/>
  <c r="J292" i="5"/>
  <c r="E292" i="5"/>
  <c r="G292" i="5" s="1"/>
  <c r="U291" i="5"/>
  <c r="P291" i="5"/>
  <c r="R291" i="5" s="1"/>
  <c r="O291" i="5"/>
  <c r="M291" i="5"/>
  <c r="J291" i="5"/>
  <c r="E291" i="5"/>
  <c r="G291" i="5" s="1"/>
  <c r="U290" i="5"/>
  <c r="P290" i="5"/>
  <c r="R290" i="5" s="1"/>
  <c r="O290" i="5"/>
  <c r="M290" i="5"/>
  <c r="J290" i="5"/>
  <c r="E290" i="5"/>
  <c r="G290" i="5" s="1"/>
  <c r="U289" i="5"/>
  <c r="P289" i="5"/>
  <c r="R289" i="5" s="1"/>
  <c r="O289" i="5"/>
  <c r="M289" i="5"/>
  <c r="J289" i="5"/>
  <c r="E289" i="5"/>
  <c r="G289" i="5" s="1"/>
  <c r="U288" i="5"/>
  <c r="P288" i="5"/>
  <c r="R288" i="5" s="1"/>
  <c r="O288" i="5"/>
  <c r="M288" i="5"/>
  <c r="J288" i="5"/>
  <c r="E288" i="5"/>
  <c r="G288" i="5" s="1"/>
  <c r="U287" i="5"/>
  <c r="P287" i="5"/>
  <c r="R287" i="5" s="1"/>
  <c r="O287" i="5"/>
  <c r="M287" i="5"/>
  <c r="J287" i="5"/>
  <c r="D287" i="5"/>
  <c r="E287" i="5" s="1"/>
  <c r="G287" i="5" s="1"/>
  <c r="U286" i="5"/>
  <c r="P286" i="5"/>
  <c r="R286" i="5" s="1"/>
  <c r="O286" i="5"/>
  <c r="M286" i="5"/>
  <c r="J286" i="5"/>
  <c r="E286" i="5"/>
  <c r="G286" i="5" s="1"/>
  <c r="U285" i="5"/>
  <c r="P285" i="5"/>
  <c r="R285" i="5" s="1"/>
  <c r="O285" i="5"/>
  <c r="M285" i="5"/>
  <c r="J285" i="5"/>
  <c r="E285" i="5"/>
  <c r="G285" i="5" s="1"/>
  <c r="U284" i="5"/>
  <c r="P284" i="5"/>
  <c r="R284" i="5" s="1"/>
  <c r="O284" i="5"/>
  <c r="M284" i="5"/>
  <c r="J284" i="5"/>
  <c r="E284" i="5"/>
  <c r="G284" i="5" s="1"/>
  <c r="U283" i="5"/>
  <c r="P283" i="5"/>
  <c r="R283" i="5" s="1"/>
  <c r="O283" i="5"/>
  <c r="M283" i="5"/>
  <c r="J283" i="5"/>
  <c r="E283" i="5"/>
  <c r="G283" i="5" s="1"/>
  <c r="U282" i="5"/>
  <c r="P282" i="5"/>
  <c r="R282" i="5" s="1"/>
  <c r="O282" i="5"/>
  <c r="M282" i="5"/>
  <c r="J282" i="5"/>
  <c r="E282" i="5"/>
  <c r="G282" i="5" s="1"/>
  <c r="U281" i="5"/>
  <c r="P281" i="5"/>
  <c r="R281" i="5" s="1"/>
  <c r="O281" i="5"/>
  <c r="M281" i="5"/>
  <c r="J281" i="5"/>
  <c r="E281" i="5"/>
  <c r="G281" i="5" s="1"/>
  <c r="U280" i="5"/>
  <c r="P280" i="5"/>
  <c r="R280" i="5" s="1"/>
  <c r="O280" i="5"/>
  <c r="M280" i="5"/>
  <c r="J280" i="5"/>
  <c r="E280" i="5"/>
  <c r="G280" i="5" s="1"/>
  <c r="U279" i="5"/>
  <c r="P279" i="5"/>
  <c r="R279" i="5" s="1"/>
  <c r="O279" i="5"/>
  <c r="M279" i="5"/>
  <c r="J279" i="5"/>
  <c r="E279" i="5"/>
  <c r="G279" i="5" s="1"/>
  <c r="U278" i="5"/>
  <c r="P278" i="5"/>
  <c r="R278" i="5" s="1"/>
  <c r="O278" i="5"/>
  <c r="M278" i="5"/>
  <c r="J278" i="5"/>
  <c r="E278" i="5"/>
  <c r="G278" i="5" s="1"/>
  <c r="U277" i="5"/>
  <c r="P277" i="5"/>
  <c r="R277" i="5" s="1"/>
  <c r="O277" i="5"/>
  <c r="M277" i="5"/>
  <c r="J277" i="5"/>
  <c r="E277" i="5"/>
  <c r="G277" i="5" s="1"/>
  <c r="U276" i="5"/>
  <c r="P276" i="5"/>
  <c r="R276" i="5" s="1"/>
  <c r="O276" i="5"/>
  <c r="M276" i="5"/>
  <c r="J276" i="5"/>
  <c r="E276" i="5"/>
  <c r="G276" i="5" s="1"/>
  <c r="U275" i="5"/>
  <c r="P275" i="5"/>
  <c r="R275" i="5" s="1"/>
  <c r="O275" i="5"/>
  <c r="M275" i="5"/>
  <c r="J275" i="5"/>
  <c r="E275" i="5"/>
  <c r="G275" i="5" s="1"/>
  <c r="U274" i="5"/>
  <c r="P274" i="5"/>
  <c r="R274" i="5" s="1"/>
  <c r="O274" i="5"/>
  <c r="M274" i="5"/>
  <c r="J274" i="5"/>
  <c r="E274" i="5"/>
  <c r="G274" i="5" s="1"/>
  <c r="U273" i="5"/>
  <c r="P273" i="5"/>
  <c r="R273" i="5" s="1"/>
  <c r="O273" i="5"/>
  <c r="M273" i="5"/>
  <c r="J273" i="5"/>
  <c r="E273" i="5"/>
  <c r="G273" i="5" s="1"/>
  <c r="U272" i="5"/>
  <c r="P272" i="5"/>
  <c r="R272" i="5" s="1"/>
  <c r="O272" i="5"/>
  <c r="M272" i="5"/>
  <c r="J272" i="5"/>
  <c r="E272" i="5"/>
  <c r="G272" i="5" s="1"/>
  <c r="U271" i="5"/>
  <c r="P271" i="5"/>
  <c r="R271" i="5" s="1"/>
  <c r="O271" i="5"/>
  <c r="M271" i="5"/>
  <c r="J271" i="5"/>
  <c r="E271" i="5"/>
  <c r="G271" i="5" s="1"/>
  <c r="U270" i="5"/>
  <c r="P270" i="5"/>
  <c r="R270" i="5" s="1"/>
  <c r="O270" i="5"/>
  <c r="M270" i="5"/>
  <c r="J270" i="5"/>
  <c r="E270" i="5"/>
  <c r="G270" i="5" s="1"/>
  <c r="U269" i="5"/>
  <c r="P269" i="5"/>
  <c r="R269" i="5" s="1"/>
  <c r="O269" i="5"/>
  <c r="M269" i="5"/>
  <c r="J269" i="5"/>
  <c r="E269" i="5"/>
  <c r="G269" i="5" s="1"/>
  <c r="U268" i="5"/>
  <c r="P268" i="5"/>
  <c r="R268" i="5" s="1"/>
  <c r="O268" i="5"/>
  <c r="M268" i="5"/>
  <c r="J268" i="5"/>
  <c r="E268" i="5"/>
  <c r="G268" i="5" s="1"/>
  <c r="U267" i="5"/>
  <c r="P267" i="5"/>
  <c r="R267" i="5" s="1"/>
  <c r="O267" i="5"/>
  <c r="M267" i="5"/>
  <c r="J267" i="5"/>
  <c r="E267" i="5"/>
  <c r="G267" i="5" s="1"/>
  <c r="U266" i="5"/>
  <c r="P266" i="5"/>
  <c r="R266" i="5" s="1"/>
  <c r="O266" i="5"/>
  <c r="M266" i="5"/>
  <c r="J266" i="5"/>
  <c r="E266" i="5"/>
  <c r="G266" i="5" s="1"/>
  <c r="U265" i="5"/>
  <c r="P265" i="5"/>
  <c r="R265" i="5" s="1"/>
  <c r="O265" i="5"/>
  <c r="M265" i="5"/>
  <c r="J265" i="5"/>
  <c r="E265" i="5"/>
  <c r="G265" i="5" s="1"/>
  <c r="U264" i="5"/>
  <c r="P264" i="5"/>
  <c r="R264" i="5" s="1"/>
  <c r="O264" i="5"/>
  <c r="M264" i="5"/>
  <c r="J264" i="5"/>
  <c r="E264" i="5"/>
  <c r="G264" i="5" s="1"/>
  <c r="U263" i="5"/>
  <c r="P263" i="5"/>
  <c r="R263" i="5" s="1"/>
  <c r="O263" i="5"/>
  <c r="M263" i="5"/>
  <c r="J263" i="5"/>
  <c r="E263" i="5"/>
  <c r="G263" i="5" s="1"/>
  <c r="U262" i="5"/>
  <c r="P262" i="5"/>
  <c r="R262" i="5" s="1"/>
  <c r="O262" i="5"/>
  <c r="M262" i="5"/>
  <c r="J262" i="5"/>
  <c r="G262" i="5"/>
  <c r="E262" i="5"/>
  <c r="U261" i="5"/>
  <c r="P261" i="5"/>
  <c r="R261" i="5" s="1"/>
  <c r="O261" i="5"/>
  <c r="M261" i="5"/>
  <c r="J261" i="5"/>
  <c r="E261" i="5"/>
  <c r="G261" i="5" s="1"/>
  <c r="U260" i="5"/>
  <c r="P260" i="5"/>
  <c r="R260" i="5" s="1"/>
  <c r="O260" i="5"/>
  <c r="M260" i="5"/>
  <c r="J260" i="5"/>
  <c r="E260" i="5"/>
  <c r="G260" i="5" s="1"/>
  <c r="U259" i="5"/>
  <c r="P259" i="5"/>
  <c r="R259" i="5" s="1"/>
  <c r="O259" i="5"/>
  <c r="M259" i="5"/>
  <c r="J259" i="5"/>
  <c r="E259" i="5"/>
  <c r="G259" i="5" s="1"/>
  <c r="U258" i="5"/>
  <c r="P258" i="5"/>
  <c r="R258" i="5" s="1"/>
  <c r="O258" i="5"/>
  <c r="M258" i="5"/>
  <c r="J258" i="5"/>
  <c r="E258" i="5"/>
  <c r="G258" i="5" s="1"/>
  <c r="U257" i="5"/>
  <c r="P257" i="5"/>
  <c r="R257" i="5" s="1"/>
  <c r="O257" i="5"/>
  <c r="M257" i="5"/>
  <c r="J257" i="5"/>
  <c r="E257" i="5"/>
  <c r="G257" i="5" s="1"/>
  <c r="U256" i="5"/>
  <c r="P256" i="5"/>
  <c r="R256" i="5" s="1"/>
  <c r="O256" i="5"/>
  <c r="M256" i="5"/>
  <c r="J256" i="5"/>
  <c r="E256" i="5"/>
  <c r="G256" i="5" s="1"/>
  <c r="U255" i="5"/>
  <c r="P255" i="5"/>
  <c r="R255" i="5" s="1"/>
  <c r="O255" i="5"/>
  <c r="M255" i="5"/>
  <c r="J255" i="5"/>
  <c r="E255" i="5"/>
  <c r="G255" i="5" s="1"/>
  <c r="U254" i="5"/>
  <c r="P254" i="5"/>
  <c r="R254" i="5" s="1"/>
  <c r="O254" i="5"/>
  <c r="M254" i="5"/>
  <c r="J254" i="5"/>
  <c r="E254" i="5"/>
  <c r="G254" i="5" s="1"/>
  <c r="U253" i="5"/>
  <c r="P253" i="5"/>
  <c r="R253" i="5" s="1"/>
  <c r="O253" i="5"/>
  <c r="M253" i="5"/>
  <c r="J253" i="5"/>
  <c r="E253" i="5"/>
  <c r="G253" i="5" s="1"/>
  <c r="U252" i="5"/>
  <c r="P252" i="5"/>
  <c r="R252" i="5" s="1"/>
  <c r="O252" i="5"/>
  <c r="M252" i="5"/>
  <c r="J252" i="5"/>
  <c r="E252" i="5"/>
  <c r="G252" i="5" s="1"/>
  <c r="S251" i="5"/>
  <c r="U251" i="5" s="1"/>
  <c r="P251" i="5"/>
  <c r="R251" i="5" s="1"/>
  <c r="O251" i="5"/>
  <c r="M251" i="5"/>
  <c r="H251" i="5"/>
  <c r="J251" i="5" s="1"/>
  <c r="E251" i="5"/>
  <c r="G251" i="5" s="1"/>
  <c r="U250" i="5"/>
  <c r="P250" i="5"/>
  <c r="R250" i="5" s="1"/>
  <c r="O250" i="5"/>
  <c r="M250" i="5"/>
  <c r="J250" i="5"/>
  <c r="E250" i="5"/>
  <c r="G250" i="5" s="1"/>
  <c r="U249" i="5"/>
  <c r="P249" i="5"/>
  <c r="R249" i="5" s="1"/>
  <c r="O249" i="5"/>
  <c r="M249" i="5"/>
  <c r="J249" i="5"/>
  <c r="E249" i="5"/>
  <c r="G249" i="5" s="1"/>
  <c r="U248" i="5"/>
  <c r="P248" i="5"/>
  <c r="R248" i="5" s="1"/>
  <c r="O248" i="5"/>
  <c r="M248" i="5"/>
  <c r="J248" i="5"/>
  <c r="E248" i="5"/>
  <c r="G248" i="5" s="1"/>
  <c r="U247" i="5"/>
  <c r="P247" i="5"/>
  <c r="R247" i="5" s="1"/>
  <c r="O247" i="5"/>
  <c r="M247" i="5"/>
  <c r="J247" i="5"/>
  <c r="E247" i="5"/>
  <c r="G247" i="5" s="1"/>
  <c r="U246" i="5"/>
  <c r="P246" i="5"/>
  <c r="R246" i="5" s="1"/>
  <c r="O246" i="5"/>
  <c r="M246" i="5"/>
  <c r="J246" i="5"/>
  <c r="E246" i="5"/>
  <c r="G246" i="5" s="1"/>
  <c r="U245" i="5"/>
  <c r="P245" i="5"/>
  <c r="R245" i="5" s="1"/>
  <c r="O245" i="5"/>
  <c r="M245" i="5"/>
  <c r="J245" i="5"/>
  <c r="E245" i="5"/>
  <c r="G245" i="5" s="1"/>
  <c r="U244" i="5"/>
  <c r="P244" i="5"/>
  <c r="R244" i="5" s="1"/>
  <c r="O244" i="5"/>
  <c r="M244" i="5"/>
  <c r="J244" i="5"/>
  <c r="E244" i="5"/>
  <c r="G244" i="5" s="1"/>
  <c r="U243" i="5"/>
  <c r="P243" i="5"/>
  <c r="R243" i="5" s="1"/>
  <c r="O243" i="5"/>
  <c r="M243" i="5"/>
  <c r="J243" i="5"/>
  <c r="E243" i="5"/>
  <c r="G243" i="5" s="1"/>
  <c r="U242" i="5"/>
  <c r="P242" i="5"/>
  <c r="R242" i="5" s="1"/>
  <c r="O242" i="5"/>
  <c r="M242" i="5"/>
  <c r="J242" i="5"/>
  <c r="E242" i="5"/>
  <c r="G242" i="5" s="1"/>
  <c r="U241" i="5"/>
  <c r="P241" i="5"/>
  <c r="R241" i="5" s="1"/>
  <c r="O241" i="5"/>
  <c r="M241" i="5"/>
  <c r="J241" i="5"/>
  <c r="G241" i="5"/>
  <c r="E241" i="5"/>
  <c r="U240" i="5"/>
  <c r="P240" i="5"/>
  <c r="R240" i="5" s="1"/>
  <c r="O240" i="5"/>
  <c r="M240" i="5"/>
  <c r="J240" i="5"/>
  <c r="E240" i="5"/>
  <c r="G240" i="5" s="1"/>
  <c r="U239" i="5"/>
  <c r="P239" i="5"/>
  <c r="R239" i="5" s="1"/>
  <c r="O239" i="5"/>
  <c r="M239" i="5"/>
  <c r="J239" i="5"/>
  <c r="E239" i="5"/>
  <c r="G239" i="5" s="1"/>
  <c r="U238" i="5"/>
  <c r="P238" i="5"/>
  <c r="R238" i="5" s="1"/>
  <c r="O238" i="5"/>
  <c r="M238" i="5"/>
  <c r="J238" i="5"/>
  <c r="E238" i="5"/>
  <c r="G238" i="5" s="1"/>
  <c r="U237" i="5"/>
  <c r="P237" i="5"/>
  <c r="R237" i="5" s="1"/>
  <c r="O237" i="5"/>
  <c r="M237" i="5"/>
  <c r="J237" i="5"/>
  <c r="E237" i="5"/>
  <c r="G237" i="5" s="1"/>
  <c r="U236" i="5"/>
  <c r="P236" i="5"/>
  <c r="R236" i="5" s="1"/>
  <c r="O236" i="5"/>
  <c r="M236" i="5"/>
  <c r="J236" i="5"/>
  <c r="E236" i="5"/>
  <c r="G236" i="5" s="1"/>
  <c r="U235" i="5"/>
  <c r="P235" i="5"/>
  <c r="R235" i="5" s="1"/>
  <c r="O235" i="5"/>
  <c r="M235" i="5"/>
  <c r="J235" i="5"/>
  <c r="E235" i="5"/>
  <c r="G235" i="5" s="1"/>
  <c r="U234" i="5"/>
  <c r="P234" i="5"/>
  <c r="R234" i="5" s="1"/>
  <c r="O234" i="5"/>
  <c r="M234" i="5"/>
  <c r="J234" i="5"/>
  <c r="E234" i="5"/>
  <c r="G234" i="5" s="1"/>
  <c r="U233" i="5"/>
  <c r="P233" i="5"/>
  <c r="R233" i="5" s="1"/>
  <c r="O233" i="5"/>
  <c r="M233" i="5"/>
  <c r="J233" i="5"/>
  <c r="E233" i="5"/>
  <c r="G233" i="5" s="1"/>
  <c r="U232" i="5"/>
  <c r="P232" i="5"/>
  <c r="R232" i="5" s="1"/>
  <c r="O232" i="5"/>
  <c r="M232" i="5"/>
  <c r="J232" i="5"/>
  <c r="E232" i="5"/>
  <c r="G232" i="5" s="1"/>
  <c r="U231" i="5"/>
  <c r="P231" i="5"/>
  <c r="R231" i="5" s="1"/>
  <c r="O231" i="5"/>
  <c r="M231" i="5"/>
  <c r="J231" i="5"/>
  <c r="E231" i="5"/>
  <c r="G231" i="5" s="1"/>
  <c r="U230" i="5"/>
  <c r="P230" i="5"/>
  <c r="R230" i="5" s="1"/>
  <c r="O230" i="5"/>
  <c r="M230" i="5"/>
  <c r="J230" i="5"/>
  <c r="E230" i="5"/>
  <c r="G230" i="5" s="1"/>
  <c r="U229" i="5"/>
  <c r="P229" i="5"/>
  <c r="R229" i="5" s="1"/>
  <c r="O229" i="5"/>
  <c r="M229" i="5"/>
  <c r="J229" i="5"/>
  <c r="E229" i="5"/>
  <c r="G229" i="5" s="1"/>
  <c r="U228" i="5"/>
  <c r="P228" i="5"/>
  <c r="R228" i="5" s="1"/>
  <c r="O228" i="5"/>
  <c r="M228" i="5"/>
  <c r="J228" i="5"/>
  <c r="E228" i="5"/>
  <c r="G228" i="5" s="1"/>
  <c r="U227" i="5"/>
  <c r="P227" i="5"/>
  <c r="R227" i="5" s="1"/>
  <c r="O227" i="5"/>
  <c r="M227" i="5"/>
  <c r="J227" i="5"/>
  <c r="E227" i="5"/>
  <c r="G227" i="5" s="1"/>
  <c r="U226" i="5"/>
  <c r="P226" i="5"/>
  <c r="R226" i="5" s="1"/>
  <c r="O226" i="5"/>
  <c r="M226" i="5"/>
  <c r="J226" i="5"/>
  <c r="E226" i="5"/>
  <c r="G226" i="5" s="1"/>
  <c r="U225" i="5"/>
  <c r="P225" i="5"/>
  <c r="R225" i="5" s="1"/>
  <c r="O225" i="5"/>
  <c r="M225" i="5"/>
  <c r="J225" i="5"/>
  <c r="E225" i="5"/>
  <c r="G225" i="5" s="1"/>
  <c r="U224" i="5"/>
  <c r="P224" i="5"/>
  <c r="R224" i="5" s="1"/>
  <c r="O224" i="5"/>
  <c r="M224" i="5"/>
  <c r="J224" i="5"/>
  <c r="E224" i="5"/>
  <c r="G224" i="5" s="1"/>
  <c r="U223" i="5"/>
  <c r="P223" i="5"/>
  <c r="R223" i="5" s="1"/>
  <c r="O223" i="5"/>
  <c r="M223" i="5"/>
  <c r="J223" i="5"/>
  <c r="E223" i="5"/>
  <c r="G223" i="5" s="1"/>
  <c r="U222" i="5"/>
  <c r="P222" i="5"/>
  <c r="R222" i="5" s="1"/>
  <c r="O222" i="5"/>
  <c r="M222" i="5"/>
  <c r="J222" i="5"/>
  <c r="E222" i="5"/>
  <c r="G222" i="5" s="1"/>
  <c r="U221" i="5"/>
  <c r="P221" i="5"/>
  <c r="R221" i="5" s="1"/>
  <c r="O221" i="5"/>
  <c r="M221" i="5"/>
  <c r="J221" i="5"/>
  <c r="E221" i="5"/>
  <c r="G221" i="5" s="1"/>
  <c r="U220" i="5"/>
  <c r="P220" i="5"/>
  <c r="R220" i="5" s="1"/>
  <c r="O220" i="5"/>
  <c r="M220" i="5"/>
  <c r="J220" i="5"/>
  <c r="E220" i="5"/>
  <c r="G220" i="5" s="1"/>
  <c r="U219" i="5"/>
  <c r="P219" i="5"/>
  <c r="R219" i="5" s="1"/>
  <c r="O219" i="5"/>
  <c r="M219" i="5"/>
  <c r="J219" i="5"/>
  <c r="E219" i="5"/>
  <c r="G219" i="5" s="1"/>
  <c r="U218" i="5"/>
  <c r="P218" i="5"/>
  <c r="R218" i="5" s="1"/>
  <c r="O218" i="5"/>
  <c r="M218" i="5"/>
  <c r="J218" i="5"/>
  <c r="E218" i="5"/>
  <c r="G218" i="5" s="1"/>
  <c r="U217" i="5"/>
  <c r="P217" i="5"/>
  <c r="R217" i="5" s="1"/>
  <c r="O217" i="5"/>
  <c r="M217" i="5"/>
  <c r="J217" i="5"/>
  <c r="E217" i="5"/>
  <c r="G217" i="5" s="1"/>
  <c r="U216" i="5"/>
  <c r="P216" i="5"/>
  <c r="R216" i="5" s="1"/>
  <c r="O216" i="5"/>
  <c r="M216" i="5"/>
  <c r="J216" i="5"/>
  <c r="E216" i="5"/>
  <c r="G216" i="5" s="1"/>
  <c r="U215" i="5"/>
  <c r="P215" i="5"/>
  <c r="R215" i="5" s="1"/>
  <c r="O215" i="5"/>
  <c r="M215" i="5"/>
  <c r="J215" i="5"/>
  <c r="E215" i="5"/>
  <c r="G215" i="5" s="1"/>
  <c r="U214" i="5"/>
  <c r="P214" i="5"/>
  <c r="R214" i="5" s="1"/>
  <c r="O214" i="5"/>
  <c r="M214" i="5"/>
  <c r="J214" i="5"/>
  <c r="E214" i="5"/>
  <c r="G214" i="5" s="1"/>
  <c r="U213" i="5"/>
  <c r="P213" i="5"/>
  <c r="R213" i="5" s="1"/>
  <c r="O213" i="5"/>
  <c r="M213" i="5"/>
  <c r="J213" i="5"/>
  <c r="E213" i="5"/>
  <c r="G213" i="5" s="1"/>
  <c r="U212" i="5"/>
  <c r="P212" i="5"/>
  <c r="R212" i="5" s="1"/>
  <c r="O212" i="5"/>
  <c r="M212" i="5"/>
  <c r="J212" i="5"/>
  <c r="E212" i="5"/>
  <c r="G212" i="5" s="1"/>
  <c r="U211" i="5"/>
  <c r="P211" i="5"/>
  <c r="R211" i="5" s="1"/>
  <c r="O211" i="5"/>
  <c r="M211" i="5"/>
  <c r="J211" i="5"/>
  <c r="E211" i="5"/>
  <c r="G211" i="5" s="1"/>
  <c r="U210" i="5"/>
  <c r="P210" i="5"/>
  <c r="R210" i="5" s="1"/>
  <c r="O210" i="5"/>
  <c r="M210" i="5"/>
  <c r="J210" i="5"/>
  <c r="E210" i="5"/>
  <c r="G210" i="5" s="1"/>
  <c r="U209" i="5"/>
  <c r="P209" i="5"/>
  <c r="R209" i="5" s="1"/>
  <c r="O209" i="5"/>
  <c r="M209" i="5"/>
  <c r="J209" i="5"/>
  <c r="E209" i="5"/>
  <c r="G209" i="5" s="1"/>
  <c r="U208" i="5"/>
  <c r="P208" i="5"/>
  <c r="R208" i="5" s="1"/>
  <c r="O208" i="5"/>
  <c r="M208" i="5"/>
  <c r="J208" i="5"/>
  <c r="E208" i="5"/>
  <c r="G208" i="5" s="1"/>
  <c r="U207" i="5"/>
  <c r="P207" i="5"/>
  <c r="R207" i="5" s="1"/>
  <c r="O207" i="5"/>
  <c r="M207" i="5"/>
  <c r="J207" i="5"/>
  <c r="E207" i="5"/>
  <c r="G207" i="5" s="1"/>
  <c r="U206" i="5"/>
  <c r="P206" i="5"/>
  <c r="R206" i="5" s="1"/>
  <c r="O206" i="5"/>
  <c r="M206" i="5"/>
  <c r="J206" i="5"/>
  <c r="E206" i="5"/>
  <c r="G206" i="5" s="1"/>
  <c r="U205" i="5"/>
  <c r="P205" i="5"/>
  <c r="R205" i="5" s="1"/>
  <c r="O205" i="5"/>
  <c r="M205" i="5"/>
  <c r="J205" i="5"/>
  <c r="E205" i="5"/>
  <c r="G205" i="5" s="1"/>
  <c r="U204" i="5"/>
  <c r="P204" i="5"/>
  <c r="R204" i="5" s="1"/>
  <c r="O204" i="5"/>
  <c r="M204" i="5"/>
  <c r="J204" i="5"/>
  <c r="E204" i="5"/>
  <c r="G204" i="5" s="1"/>
  <c r="U203" i="5"/>
  <c r="P203" i="5"/>
  <c r="R203" i="5" s="1"/>
  <c r="O203" i="5"/>
  <c r="M203" i="5"/>
  <c r="J203" i="5"/>
  <c r="E203" i="5"/>
  <c r="G203" i="5" s="1"/>
  <c r="U202" i="5"/>
  <c r="P202" i="5"/>
  <c r="R202" i="5" s="1"/>
  <c r="O202" i="5"/>
  <c r="M202" i="5"/>
  <c r="J202" i="5"/>
  <c r="E202" i="5"/>
  <c r="G202" i="5" s="1"/>
  <c r="U201" i="5"/>
  <c r="P201" i="5"/>
  <c r="R201" i="5" s="1"/>
  <c r="O201" i="5"/>
  <c r="M201" i="5"/>
  <c r="J201" i="5"/>
  <c r="E201" i="5"/>
  <c r="G201" i="5" s="1"/>
  <c r="U200" i="5"/>
  <c r="P200" i="5"/>
  <c r="R200" i="5" s="1"/>
  <c r="O200" i="5"/>
  <c r="M200" i="5"/>
  <c r="J200" i="5"/>
  <c r="E200" i="5"/>
  <c r="G200" i="5" s="1"/>
  <c r="U199" i="5"/>
  <c r="P199" i="5"/>
  <c r="R199" i="5" s="1"/>
  <c r="O199" i="5"/>
  <c r="M199" i="5"/>
  <c r="J199" i="5"/>
  <c r="E199" i="5"/>
  <c r="G199" i="5" s="1"/>
  <c r="U198" i="5"/>
  <c r="P198" i="5"/>
  <c r="R198" i="5" s="1"/>
  <c r="O198" i="5"/>
  <c r="M198" i="5"/>
  <c r="J198" i="5"/>
  <c r="E198" i="5"/>
  <c r="G198" i="5" s="1"/>
  <c r="U197" i="5"/>
  <c r="P197" i="5"/>
  <c r="R197" i="5" s="1"/>
  <c r="O197" i="5"/>
  <c r="M197" i="5"/>
  <c r="J197" i="5"/>
  <c r="G197" i="5"/>
  <c r="E197" i="5"/>
  <c r="U196" i="5"/>
  <c r="P196" i="5"/>
  <c r="R196" i="5" s="1"/>
  <c r="O196" i="5"/>
  <c r="M196" i="5"/>
  <c r="J196" i="5"/>
  <c r="E196" i="5"/>
  <c r="G196" i="5" s="1"/>
  <c r="U195" i="5"/>
  <c r="P195" i="5"/>
  <c r="R195" i="5" s="1"/>
  <c r="O195" i="5"/>
  <c r="M195" i="5"/>
  <c r="J195" i="5"/>
  <c r="E195" i="5"/>
  <c r="G195" i="5" s="1"/>
  <c r="U194" i="5"/>
  <c r="P194" i="5"/>
  <c r="R194" i="5" s="1"/>
  <c r="O194" i="5"/>
  <c r="M194" i="5"/>
  <c r="J194" i="5"/>
  <c r="E194" i="5"/>
  <c r="G194" i="5" s="1"/>
  <c r="U193" i="5"/>
  <c r="P193" i="5"/>
  <c r="R193" i="5" s="1"/>
  <c r="O193" i="5"/>
  <c r="M193" i="5"/>
  <c r="J193" i="5"/>
  <c r="E193" i="5"/>
  <c r="G193" i="5" s="1"/>
  <c r="U192" i="5"/>
  <c r="P192" i="5"/>
  <c r="R192" i="5" s="1"/>
  <c r="O192" i="5"/>
  <c r="M192" i="5"/>
  <c r="J192" i="5"/>
  <c r="E192" i="5"/>
  <c r="G192" i="5" s="1"/>
  <c r="U191" i="5"/>
  <c r="P191" i="5"/>
  <c r="R191" i="5" s="1"/>
  <c r="O191" i="5"/>
  <c r="M191" i="5"/>
  <c r="J191" i="5"/>
  <c r="E191" i="5"/>
  <c r="G191" i="5" s="1"/>
  <c r="U190" i="5"/>
  <c r="P190" i="5"/>
  <c r="R190" i="5" s="1"/>
  <c r="O190" i="5"/>
  <c r="M190" i="5"/>
  <c r="J190" i="5"/>
  <c r="E190" i="5"/>
  <c r="G190" i="5" s="1"/>
  <c r="U189" i="5"/>
  <c r="P189" i="5"/>
  <c r="R189" i="5" s="1"/>
  <c r="O189" i="5"/>
  <c r="M189" i="5"/>
  <c r="J189" i="5"/>
  <c r="E189" i="5"/>
  <c r="G189" i="5" s="1"/>
  <c r="U188" i="5"/>
  <c r="P188" i="5"/>
  <c r="R188" i="5" s="1"/>
  <c r="O188" i="5"/>
  <c r="M188" i="5"/>
  <c r="J188" i="5"/>
  <c r="E188" i="5"/>
  <c r="G188" i="5" s="1"/>
  <c r="U187" i="5"/>
  <c r="P187" i="5"/>
  <c r="R187" i="5" s="1"/>
  <c r="O187" i="5"/>
  <c r="M187" i="5"/>
  <c r="J187" i="5"/>
  <c r="E187" i="5"/>
  <c r="G187" i="5" s="1"/>
  <c r="U186" i="5"/>
  <c r="P186" i="5"/>
  <c r="R186" i="5" s="1"/>
  <c r="O186" i="5"/>
  <c r="M186" i="5"/>
  <c r="J186" i="5"/>
  <c r="E186" i="5"/>
  <c r="G186" i="5" s="1"/>
  <c r="U185" i="5"/>
  <c r="P185" i="5"/>
  <c r="R185" i="5" s="1"/>
  <c r="O185" i="5"/>
  <c r="M185" i="5"/>
  <c r="J185" i="5"/>
  <c r="E185" i="5"/>
  <c r="G185" i="5" s="1"/>
  <c r="U184" i="5"/>
  <c r="P184" i="5"/>
  <c r="R184" i="5" s="1"/>
  <c r="O184" i="5"/>
  <c r="M184" i="5"/>
  <c r="J184" i="5"/>
  <c r="E184" i="5"/>
  <c r="G184" i="5" s="1"/>
  <c r="U183" i="5"/>
  <c r="P183" i="5"/>
  <c r="R183" i="5" s="1"/>
  <c r="O183" i="5"/>
  <c r="M183" i="5"/>
  <c r="J183" i="5"/>
  <c r="E183" i="5"/>
  <c r="G183" i="5" s="1"/>
  <c r="U182" i="5"/>
  <c r="P182" i="5"/>
  <c r="R182" i="5" s="1"/>
  <c r="O182" i="5"/>
  <c r="M182" i="5"/>
  <c r="J182" i="5"/>
  <c r="E182" i="5"/>
  <c r="G182" i="5" s="1"/>
  <c r="U181" i="5"/>
  <c r="P181" i="5"/>
  <c r="R181" i="5" s="1"/>
  <c r="O181" i="5"/>
  <c r="M181" i="5"/>
  <c r="J181" i="5"/>
  <c r="E181" i="5"/>
  <c r="G181" i="5" s="1"/>
  <c r="U180" i="5"/>
  <c r="P180" i="5"/>
  <c r="R180" i="5" s="1"/>
  <c r="O180" i="5"/>
  <c r="M180" i="5"/>
  <c r="J180" i="5"/>
  <c r="E180" i="5"/>
  <c r="G180" i="5" s="1"/>
  <c r="U179" i="5"/>
  <c r="P179" i="5"/>
  <c r="R179" i="5" s="1"/>
  <c r="O179" i="5"/>
  <c r="M179" i="5"/>
  <c r="J179" i="5"/>
  <c r="E179" i="5"/>
  <c r="G179" i="5" s="1"/>
  <c r="U178" i="5"/>
  <c r="P178" i="5"/>
  <c r="R178" i="5" s="1"/>
  <c r="O178" i="5"/>
  <c r="M178" i="5"/>
  <c r="J178" i="5"/>
  <c r="E178" i="5"/>
  <c r="G178" i="5" s="1"/>
  <c r="U177" i="5"/>
  <c r="P177" i="5"/>
  <c r="R177" i="5" s="1"/>
  <c r="O177" i="5"/>
  <c r="M177" i="5"/>
  <c r="J177" i="5"/>
  <c r="E177" i="5"/>
  <c r="G177" i="5" s="1"/>
  <c r="U176" i="5"/>
  <c r="P176" i="5"/>
  <c r="R176" i="5" s="1"/>
  <c r="O176" i="5"/>
  <c r="M176" i="5"/>
  <c r="J176" i="5"/>
  <c r="E176" i="5"/>
  <c r="G176" i="5" s="1"/>
  <c r="U175" i="5"/>
  <c r="P175" i="5"/>
  <c r="R175" i="5" s="1"/>
  <c r="O175" i="5"/>
  <c r="M175" i="5"/>
  <c r="J175" i="5"/>
  <c r="E175" i="5"/>
  <c r="G175" i="5" s="1"/>
  <c r="U174" i="5"/>
  <c r="P174" i="5"/>
  <c r="R174" i="5" s="1"/>
  <c r="O174" i="5"/>
  <c r="M174" i="5"/>
  <c r="J174" i="5"/>
  <c r="E174" i="5"/>
  <c r="G174" i="5" s="1"/>
  <c r="U173" i="5"/>
  <c r="P173" i="5"/>
  <c r="R173" i="5" s="1"/>
  <c r="O173" i="5"/>
  <c r="M173" i="5"/>
  <c r="J173" i="5"/>
  <c r="E173" i="5"/>
  <c r="G173" i="5" s="1"/>
  <c r="U172" i="5"/>
  <c r="P172" i="5"/>
  <c r="R172" i="5" s="1"/>
  <c r="O172" i="5"/>
  <c r="M172" i="5"/>
  <c r="J172" i="5"/>
  <c r="E172" i="5"/>
  <c r="G172" i="5" s="1"/>
  <c r="U171" i="5"/>
  <c r="P171" i="5"/>
  <c r="R171" i="5" s="1"/>
  <c r="O171" i="5"/>
  <c r="M171" i="5"/>
  <c r="J171" i="5"/>
  <c r="E171" i="5"/>
  <c r="G171" i="5" s="1"/>
  <c r="U170" i="5"/>
  <c r="P170" i="5"/>
  <c r="R170" i="5" s="1"/>
  <c r="O170" i="5"/>
  <c r="M170" i="5"/>
  <c r="J170" i="5"/>
  <c r="E170" i="5"/>
  <c r="G170" i="5" s="1"/>
  <c r="U169" i="5"/>
  <c r="P169" i="5"/>
  <c r="R169" i="5" s="1"/>
  <c r="O169" i="5"/>
  <c r="M169" i="5"/>
  <c r="J169" i="5"/>
  <c r="E169" i="5"/>
  <c r="G169" i="5" s="1"/>
  <c r="U168" i="5"/>
  <c r="P168" i="5"/>
  <c r="R168" i="5" s="1"/>
  <c r="O168" i="5"/>
  <c r="M168" i="5"/>
  <c r="J168" i="5"/>
  <c r="E168" i="5"/>
  <c r="G168" i="5" s="1"/>
  <c r="U167" i="5"/>
  <c r="P167" i="5"/>
  <c r="R167" i="5" s="1"/>
  <c r="O167" i="5"/>
  <c r="M167" i="5"/>
  <c r="J167" i="5"/>
  <c r="E167" i="5"/>
  <c r="G167" i="5" s="1"/>
  <c r="U166" i="5"/>
  <c r="P166" i="5"/>
  <c r="R166" i="5" s="1"/>
  <c r="O166" i="5"/>
  <c r="M166" i="5"/>
  <c r="J166" i="5"/>
  <c r="E166" i="5"/>
  <c r="G166" i="5" s="1"/>
  <c r="U165" i="5"/>
  <c r="P165" i="5"/>
  <c r="R165" i="5" s="1"/>
  <c r="O165" i="5"/>
  <c r="M165" i="5"/>
  <c r="J165" i="5"/>
  <c r="E165" i="5"/>
  <c r="G165" i="5" s="1"/>
  <c r="U164" i="5"/>
  <c r="P164" i="5"/>
  <c r="R164" i="5" s="1"/>
  <c r="O164" i="5"/>
  <c r="M164" i="5"/>
  <c r="J164" i="5"/>
  <c r="E164" i="5"/>
  <c r="G164" i="5" s="1"/>
  <c r="U163" i="5"/>
  <c r="P163" i="5"/>
  <c r="R163" i="5" s="1"/>
  <c r="O163" i="5"/>
  <c r="M163" i="5"/>
  <c r="J163" i="5"/>
  <c r="E163" i="5"/>
  <c r="G163" i="5" s="1"/>
  <c r="U162" i="5"/>
  <c r="P162" i="5"/>
  <c r="R162" i="5" s="1"/>
  <c r="O162" i="5"/>
  <c r="M162" i="5"/>
  <c r="J162" i="5"/>
  <c r="E162" i="5"/>
  <c r="G162" i="5" s="1"/>
  <c r="U161" i="5"/>
  <c r="R161" i="5"/>
  <c r="P161" i="5"/>
  <c r="O161" i="5"/>
  <c r="M161" i="5"/>
  <c r="J161" i="5"/>
  <c r="E161" i="5"/>
  <c r="G161" i="5" s="1"/>
  <c r="U160" i="5"/>
  <c r="P160" i="5"/>
  <c r="R160" i="5" s="1"/>
  <c r="O160" i="5"/>
  <c r="M160" i="5"/>
  <c r="J160" i="5"/>
  <c r="E160" i="5"/>
  <c r="G160" i="5" s="1"/>
  <c r="U159" i="5"/>
  <c r="P159" i="5"/>
  <c r="R159" i="5" s="1"/>
  <c r="O159" i="5"/>
  <c r="M159" i="5"/>
  <c r="J159" i="5"/>
  <c r="E159" i="5"/>
  <c r="G159" i="5" s="1"/>
  <c r="U158" i="5"/>
  <c r="P158" i="5"/>
  <c r="R158" i="5" s="1"/>
  <c r="O158" i="5"/>
  <c r="M158" i="5"/>
  <c r="J158" i="5"/>
  <c r="E158" i="5"/>
  <c r="G158" i="5" s="1"/>
  <c r="U157" i="5"/>
  <c r="P157" i="5"/>
  <c r="R157" i="5" s="1"/>
  <c r="O157" i="5"/>
  <c r="M157" i="5"/>
  <c r="J157" i="5"/>
  <c r="E157" i="5"/>
  <c r="G157" i="5" s="1"/>
  <c r="U156" i="5"/>
  <c r="P156" i="5"/>
  <c r="R156" i="5" s="1"/>
  <c r="O156" i="5"/>
  <c r="M156" i="5"/>
  <c r="J156" i="5"/>
  <c r="E156" i="5"/>
  <c r="G156" i="5" s="1"/>
  <c r="U155" i="5"/>
  <c r="P155" i="5"/>
  <c r="R155" i="5" s="1"/>
  <c r="O155" i="5"/>
  <c r="M155" i="5"/>
  <c r="J155" i="5"/>
  <c r="E155" i="5"/>
  <c r="G155" i="5" s="1"/>
  <c r="U154" i="5"/>
  <c r="P154" i="5"/>
  <c r="R154" i="5" s="1"/>
  <c r="O154" i="5"/>
  <c r="M154" i="5"/>
  <c r="J154" i="5"/>
  <c r="E154" i="5"/>
  <c r="G154" i="5" s="1"/>
  <c r="U153" i="5"/>
  <c r="P153" i="5"/>
  <c r="R153" i="5" s="1"/>
  <c r="O153" i="5"/>
  <c r="M153" i="5"/>
  <c r="J153" i="5"/>
  <c r="E153" i="5"/>
  <c r="G153" i="5" s="1"/>
  <c r="U152" i="5"/>
  <c r="P152" i="5"/>
  <c r="R152" i="5" s="1"/>
  <c r="O152" i="5"/>
  <c r="M152" i="5"/>
  <c r="J152" i="5"/>
  <c r="E152" i="5"/>
  <c r="G152" i="5" s="1"/>
  <c r="U151" i="5"/>
  <c r="P151" i="5"/>
  <c r="R151" i="5" s="1"/>
  <c r="O151" i="5"/>
  <c r="M151" i="5"/>
  <c r="J151" i="5"/>
  <c r="E151" i="5"/>
  <c r="G151" i="5" s="1"/>
  <c r="U150" i="5"/>
  <c r="P150" i="5"/>
  <c r="R150" i="5" s="1"/>
  <c r="O150" i="5"/>
  <c r="M150" i="5"/>
  <c r="J150" i="5"/>
  <c r="E150" i="5"/>
  <c r="G150" i="5" s="1"/>
  <c r="U149" i="5"/>
  <c r="P149" i="5"/>
  <c r="R149" i="5" s="1"/>
  <c r="O149" i="5"/>
  <c r="M149" i="5"/>
  <c r="J149" i="5"/>
  <c r="E149" i="5"/>
  <c r="G149" i="5" s="1"/>
  <c r="U148" i="5"/>
  <c r="P148" i="5"/>
  <c r="R148" i="5" s="1"/>
  <c r="O148" i="5"/>
  <c r="M148" i="5"/>
  <c r="J148" i="5"/>
  <c r="E148" i="5"/>
  <c r="G148" i="5" s="1"/>
  <c r="U147" i="5"/>
  <c r="P147" i="5"/>
  <c r="R147" i="5" s="1"/>
  <c r="O147" i="5"/>
  <c r="M147" i="5"/>
  <c r="J147" i="5"/>
  <c r="E147" i="5"/>
  <c r="G147" i="5" s="1"/>
  <c r="U146" i="5"/>
  <c r="P146" i="5"/>
  <c r="R146" i="5" s="1"/>
  <c r="O146" i="5"/>
  <c r="M146" i="5"/>
  <c r="J146" i="5"/>
  <c r="E146" i="5"/>
  <c r="G146" i="5" s="1"/>
  <c r="U145" i="5"/>
  <c r="P145" i="5"/>
  <c r="R145" i="5" s="1"/>
  <c r="O145" i="5"/>
  <c r="M145" i="5"/>
  <c r="J145" i="5"/>
  <c r="E145" i="5"/>
  <c r="G145" i="5" s="1"/>
  <c r="U144" i="5"/>
  <c r="P144" i="5"/>
  <c r="R144" i="5" s="1"/>
  <c r="O144" i="5"/>
  <c r="M144" i="5"/>
  <c r="J144" i="5"/>
  <c r="E144" i="5"/>
  <c r="G144" i="5" s="1"/>
  <c r="U143" i="5"/>
  <c r="P143" i="5"/>
  <c r="R143" i="5" s="1"/>
  <c r="O143" i="5"/>
  <c r="M143" i="5"/>
  <c r="J143" i="5"/>
  <c r="E143" i="5"/>
  <c r="G143" i="5" s="1"/>
  <c r="U142" i="5"/>
  <c r="P142" i="5"/>
  <c r="R142" i="5" s="1"/>
  <c r="O142" i="5"/>
  <c r="M142" i="5"/>
  <c r="J142" i="5"/>
  <c r="E142" i="5"/>
  <c r="G142" i="5" s="1"/>
  <c r="U141" i="5"/>
  <c r="P141" i="5"/>
  <c r="R141" i="5" s="1"/>
  <c r="O141" i="5"/>
  <c r="M141" i="5"/>
  <c r="J141" i="5"/>
  <c r="E141" i="5"/>
  <c r="G141" i="5" s="1"/>
  <c r="U140" i="5"/>
  <c r="P140" i="5"/>
  <c r="R140" i="5" s="1"/>
  <c r="O140" i="5"/>
  <c r="M140" i="5"/>
  <c r="J140" i="5"/>
  <c r="E140" i="5"/>
  <c r="G140" i="5" s="1"/>
  <c r="U139" i="5"/>
  <c r="P139" i="5"/>
  <c r="R139" i="5" s="1"/>
  <c r="O139" i="5"/>
  <c r="M139" i="5"/>
  <c r="J139" i="5"/>
  <c r="E139" i="5"/>
  <c r="G139" i="5" s="1"/>
  <c r="U138" i="5"/>
  <c r="P138" i="5"/>
  <c r="R138" i="5" s="1"/>
  <c r="O138" i="5"/>
  <c r="M138" i="5"/>
  <c r="J138" i="5"/>
  <c r="E138" i="5"/>
  <c r="G138" i="5" s="1"/>
  <c r="U137" i="5"/>
  <c r="P137" i="5"/>
  <c r="R137" i="5" s="1"/>
  <c r="O137" i="5"/>
  <c r="M137" i="5"/>
  <c r="J137" i="5"/>
  <c r="E137" i="5"/>
  <c r="G137" i="5" s="1"/>
  <c r="U136" i="5"/>
  <c r="P136" i="5"/>
  <c r="R136" i="5" s="1"/>
  <c r="O136" i="5"/>
  <c r="M136" i="5"/>
  <c r="J136" i="5"/>
  <c r="E136" i="5"/>
  <c r="G136" i="5" s="1"/>
  <c r="U135" i="5"/>
  <c r="P135" i="5"/>
  <c r="R135" i="5" s="1"/>
  <c r="O135" i="5"/>
  <c r="M135" i="5"/>
  <c r="J135" i="5"/>
  <c r="E135" i="5"/>
  <c r="G135" i="5" s="1"/>
  <c r="U134" i="5"/>
  <c r="R134" i="5"/>
  <c r="P134" i="5"/>
  <c r="O134" i="5"/>
  <c r="M134" i="5"/>
  <c r="J134" i="5"/>
  <c r="E134" i="5"/>
  <c r="G134" i="5" s="1"/>
  <c r="U133" i="5"/>
  <c r="P133" i="5"/>
  <c r="R133" i="5" s="1"/>
  <c r="O133" i="5"/>
  <c r="M133" i="5"/>
  <c r="J133" i="5"/>
  <c r="E133" i="5"/>
  <c r="G133" i="5" s="1"/>
  <c r="U132" i="5"/>
  <c r="P132" i="5"/>
  <c r="R132" i="5" s="1"/>
  <c r="O132" i="5"/>
  <c r="M132" i="5"/>
  <c r="J132" i="5"/>
  <c r="E132" i="5"/>
  <c r="G132" i="5" s="1"/>
  <c r="U131" i="5"/>
  <c r="P131" i="5"/>
  <c r="R131" i="5" s="1"/>
  <c r="O131" i="5"/>
  <c r="M131" i="5"/>
  <c r="J131" i="5"/>
  <c r="E131" i="5"/>
  <c r="G131" i="5" s="1"/>
  <c r="U130" i="5"/>
  <c r="P130" i="5"/>
  <c r="R130" i="5" s="1"/>
  <c r="O130" i="5"/>
  <c r="M130" i="5"/>
  <c r="J130" i="5"/>
  <c r="E130" i="5"/>
  <c r="G130" i="5" s="1"/>
  <c r="U129" i="5"/>
  <c r="P129" i="5"/>
  <c r="R129" i="5" s="1"/>
  <c r="O129" i="5"/>
  <c r="M129" i="5"/>
  <c r="J129" i="5"/>
  <c r="E129" i="5"/>
  <c r="G129" i="5" s="1"/>
  <c r="U128" i="5"/>
  <c r="P128" i="5"/>
  <c r="R128" i="5" s="1"/>
  <c r="O128" i="5"/>
  <c r="M128" i="5"/>
  <c r="J128" i="5"/>
  <c r="E128" i="5"/>
  <c r="G128" i="5" s="1"/>
  <c r="U127" i="5"/>
  <c r="P127" i="5"/>
  <c r="R127" i="5" s="1"/>
  <c r="O127" i="5"/>
  <c r="M127" i="5"/>
  <c r="J127" i="5"/>
  <c r="E127" i="5"/>
  <c r="G127" i="5" s="1"/>
  <c r="U126" i="5"/>
  <c r="P126" i="5"/>
  <c r="R126" i="5" s="1"/>
  <c r="O126" i="5"/>
  <c r="M126" i="5"/>
  <c r="J126" i="5"/>
  <c r="E126" i="5"/>
  <c r="G126" i="5" s="1"/>
  <c r="U125" i="5"/>
  <c r="P125" i="5"/>
  <c r="R125" i="5" s="1"/>
  <c r="O125" i="5"/>
  <c r="M125" i="5"/>
  <c r="J125" i="5"/>
  <c r="E125" i="5"/>
  <c r="G125" i="5" s="1"/>
  <c r="U124" i="5"/>
  <c r="P124" i="5"/>
  <c r="R124" i="5" s="1"/>
  <c r="O124" i="5"/>
  <c r="M124" i="5"/>
  <c r="J124" i="5"/>
  <c r="E124" i="5"/>
  <c r="G124" i="5" s="1"/>
  <c r="U123" i="5"/>
  <c r="P123" i="5"/>
  <c r="R123" i="5" s="1"/>
  <c r="O123" i="5"/>
  <c r="M123" i="5"/>
  <c r="J123" i="5"/>
  <c r="E123" i="5"/>
  <c r="G123" i="5" s="1"/>
  <c r="U122" i="5"/>
  <c r="P122" i="5"/>
  <c r="R122" i="5" s="1"/>
  <c r="O122" i="5"/>
  <c r="M122" i="5"/>
  <c r="J122" i="5"/>
  <c r="E122" i="5"/>
  <c r="G122" i="5" s="1"/>
  <c r="U121" i="5"/>
  <c r="P121" i="5"/>
  <c r="R121" i="5" s="1"/>
  <c r="O121" i="5"/>
  <c r="M121" i="5"/>
  <c r="J121" i="5"/>
  <c r="E121" i="5"/>
  <c r="G121" i="5" s="1"/>
  <c r="U120" i="5"/>
  <c r="P120" i="5"/>
  <c r="R120" i="5" s="1"/>
  <c r="O120" i="5"/>
  <c r="M120" i="5"/>
  <c r="J120" i="5"/>
  <c r="E120" i="5"/>
  <c r="G120" i="5" s="1"/>
  <c r="U119" i="5"/>
  <c r="P119" i="5"/>
  <c r="R119" i="5" s="1"/>
  <c r="O119" i="5"/>
  <c r="M119" i="5"/>
  <c r="J119" i="5"/>
  <c r="E119" i="5"/>
  <c r="G119" i="5" s="1"/>
  <c r="U118" i="5"/>
  <c r="P118" i="5"/>
  <c r="R118" i="5" s="1"/>
  <c r="O118" i="5"/>
  <c r="M118" i="5"/>
  <c r="J118" i="5"/>
  <c r="E118" i="5"/>
  <c r="G118" i="5" s="1"/>
  <c r="U117" i="5"/>
  <c r="P117" i="5"/>
  <c r="R117" i="5" s="1"/>
  <c r="O117" i="5"/>
  <c r="M117" i="5"/>
  <c r="J117" i="5"/>
  <c r="E117" i="5"/>
  <c r="G117" i="5" s="1"/>
  <c r="U116" i="5"/>
  <c r="P116" i="5"/>
  <c r="R116" i="5" s="1"/>
  <c r="O116" i="5"/>
  <c r="M116" i="5"/>
  <c r="J116" i="5"/>
  <c r="E116" i="5"/>
  <c r="G116" i="5" s="1"/>
  <c r="U115" i="5"/>
  <c r="P115" i="5"/>
  <c r="R115" i="5" s="1"/>
  <c r="O115" i="5"/>
  <c r="M115" i="5"/>
  <c r="J115" i="5"/>
  <c r="E115" i="5"/>
  <c r="G115" i="5" s="1"/>
  <c r="U114" i="5"/>
  <c r="P114" i="5"/>
  <c r="R114" i="5" s="1"/>
  <c r="O114" i="5"/>
  <c r="M114" i="5"/>
  <c r="J114" i="5"/>
  <c r="E114" i="5"/>
  <c r="G114" i="5" s="1"/>
  <c r="U113" i="5"/>
  <c r="P113" i="5"/>
  <c r="R113" i="5" s="1"/>
  <c r="O113" i="5"/>
  <c r="M113" i="5"/>
  <c r="J113" i="5"/>
  <c r="E113" i="5"/>
  <c r="G113" i="5" s="1"/>
  <c r="U112" i="5"/>
  <c r="P112" i="5"/>
  <c r="R112" i="5" s="1"/>
  <c r="O112" i="5"/>
  <c r="M112" i="5"/>
  <c r="J112" i="5"/>
  <c r="E112" i="5"/>
  <c r="G112" i="5" s="1"/>
  <c r="U111" i="5"/>
  <c r="P111" i="5"/>
  <c r="R111" i="5" s="1"/>
  <c r="O111" i="5"/>
  <c r="M111" i="5"/>
  <c r="J111" i="5"/>
  <c r="E111" i="5"/>
  <c r="G111" i="5" s="1"/>
  <c r="U110" i="5"/>
  <c r="P110" i="5"/>
  <c r="R110" i="5" s="1"/>
  <c r="O110" i="5"/>
  <c r="M110" i="5"/>
  <c r="J110" i="5"/>
  <c r="E110" i="5"/>
  <c r="G110" i="5" s="1"/>
  <c r="U109" i="5"/>
  <c r="P109" i="5"/>
  <c r="R109" i="5" s="1"/>
  <c r="O109" i="5"/>
  <c r="M109" i="5"/>
  <c r="J109" i="5"/>
  <c r="E109" i="5"/>
  <c r="G109" i="5" s="1"/>
  <c r="U108" i="5"/>
  <c r="P108" i="5"/>
  <c r="R108" i="5" s="1"/>
  <c r="O108" i="5"/>
  <c r="M108" i="5"/>
  <c r="J108" i="5"/>
  <c r="E108" i="5"/>
  <c r="G108" i="5" s="1"/>
  <c r="U107" i="5"/>
  <c r="P107" i="5"/>
  <c r="R107" i="5" s="1"/>
  <c r="O107" i="5"/>
  <c r="M107" i="5"/>
  <c r="J107" i="5"/>
  <c r="E107" i="5"/>
  <c r="G107" i="5" s="1"/>
  <c r="U106" i="5"/>
  <c r="P106" i="5"/>
  <c r="R106" i="5" s="1"/>
  <c r="O106" i="5"/>
  <c r="M106" i="5"/>
  <c r="J106" i="5"/>
  <c r="E106" i="5"/>
  <c r="G106" i="5" s="1"/>
  <c r="U105" i="5"/>
  <c r="P105" i="5"/>
  <c r="R105" i="5" s="1"/>
  <c r="O105" i="5"/>
  <c r="M105" i="5"/>
  <c r="J105" i="5"/>
  <c r="E105" i="5"/>
  <c r="G105" i="5" s="1"/>
  <c r="U104" i="5"/>
  <c r="P104" i="5"/>
  <c r="R104" i="5" s="1"/>
  <c r="O104" i="5"/>
  <c r="M104" i="5"/>
  <c r="J104" i="5"/>
  <c r="E104" i="5"/>
  <c r="G104" i="5" s="1"/>
  <c r="U103" i="5"/>
  <c r="P103" i="5"/>
  <c r="R103" i="5" s="1"/>
  <c r="O103" i="5"/>
  <c r="M103" i="5"/>
  <c r="J103" i="5"/>
  <c r="E103" i="5"/>
  <c r="G103" i="5" s="1"/>
  <c r="U102" i="5"/>
  <c r="P102" i="5"/>
  <c r="R102" i="5" s="1"/>
  <c r="O102" i="5"/>
  <c r="M102" i="5"/>
  <c r="J102" i="5"/>
  <c r="E102" i="5"/>
  <c r="G102" i="5" s="1"/>
  <c r="U101" i="5"/>
  <c r="P101" i="5"/>
  <c r="R101" i="5" s="1"/>
  <c r="O101" i="5"/>
  <c r="M101" i="5"/>
  <c r="J101" i="5"/>
  <c r="E101" i="5"/>
  <c r="G101" i="5" s="1"/>
  <c r="U100" i="5"/>
  <c r="P100" i="5"/>
  <c r="R100" i="5" s="1"/>
  <c r="O100" i="5"/>
  <c r="M100" i="5"/>
  <c r="J100" i="5"/>
  <c r="E100" i="5"/>
  <c r="G100" i="5" s="1"/>
  <c r="U99" i="5"/>
  <c r="P99" i="5"/>
  <c r="R99" i="5" s="1"/>
  <c r="O99" i="5"/>
  <c r="M99" i="5"/>
  <c r="J99" i="5"/>
  <c r="E99" i="5"/>
  <c r="G99" i="5" s="1"/>
  <c r="U98" i="5"/>
  <c r="P98" i="5"/>
  <c r="R98" i="5" s="1"/>
  <c r="O98" i="5"/>
  <c r="M98" i="5"/>
  <c r="J98" i="5"/>
  <c r="E98" i="5"/>
  <c r="G98" i="5" s="1"/>
  <c r="U97" i="5"/>
  <c r="P97" i="5"/>
  <c r="R97" i="5" s="1"/>
  <c r="O97" i="5"/>
  <c r="M97" i="5"/>
  <c r="J97" i="5"/>
  <c r="E97" i="5"/>
  <c r="G97" i="5" s="1"/>
  <c r="U96" i="5"/>
  <c r="P96" i="5"/>
  <c r="R96" i="5" s="1"/>
  <c r="O96" i="5"/>
  <c r="M96" i="5"/>
  <c r="J96" i="5"/>
  <c r="E96" i="5"/>
  <c r="G96" i="5" s="1"/>
  <c r="U95" i="5"/>
  <c r="P95" i="5"/>
  <c r="R95" i="5" s="1"/>
  <c r="O95" i="5"/>
  <c r="M95" i="5"/>
  <c r="J95" i="5"/>
  <c r="E95" i="5"/>
  <c r="G95" i="5" s="1"/>
  <c r="U94" i="5"/>
  <c r="P94" i="5"/>
  <c r="R94" i="5" s="1"/>
  <c r="O94" i="5"/>
  <c r="M94" i="5"/>
  <c r="J94" i="5"/>
  <c r="E94" i="5"/>
  <c r="G94" i="5" s="1"/>
  <c r="U93" i="5"/>
  <c r="P93" i="5"/>
  <c r="R93" i="5" s="1"/>
  <c r="O93" i="5"/>
  <c r="M93" i="5"/>
  <c r="J93" i="5"/>
  <c r="E93" i="5"/>
  <c r="G93" i="5" s="1"/>
  <c r="U92" i="5"/>
  <c r="P92" i="5"/>
  <c r="R92" i="5" s="1"/>
  <c r="O92" i="5"/>
  <c r="M92" i="5"/>
  <c r="J92" i="5"/>
  <c r="E92" i="5"/>
  <c r="G92" i="5" s="1"/>
  <c r="U91" i="5"/>
  <c r="P91" i="5"/>
  <c r="R91" i="5" s="1"/>
  <c r="O91" i="5"/>
  <c r="M91" i="5"/>
  <c r="J91" i="5"/>
  <c r="E91" i="5"/>
  <c r="G91" i="5" s="1"/>
  <c r="U90" i="5"/>
  <c r="P90" i="5"/>
  <c r="R90" i="5" s="1"/>
  <c r="O90" i="5"/>
  <c r="M90" i="5"/>
  <c r="J90" i="5"/>
  <c r="E90" i="5"/>
  <c r="G90" i="5" s="1"/>
  <c r="U89" i="5"/>
  <c r="P89" i="5"/>
  <c r="R89" i="5" s="1"/>
  <c r="O89" i="5"/>
  <c r="M89" i="5"/>
  <c r="J89" i="5"/>
  <c r="E89" i="5"/>
  <c r="G89" i="5" s="1"/>
  <c r="U88" i="5"/>
  <c r="P88" i="5"/>
  <c r="R88" i="5" s="1"/>
  <c r="O88" i="5"/>
  <c r="M88" i="5"/>
  <c r="J88" i="5"/>
  <c r="E88" i="5"/>
  <c r="G88" i="5" s="1"/>
  <c r="U87" i="5"/>
  <c r="P87" i="5"/>
  <c r="R87" i="5" s="1"/>
  <c r="O87" i="5"/>
  <c r="M87" i="5"/>
  <c r="J87" i="5"/>
  <c r="E87" i="5"/>
  <c r="G87" i="5" s="1"/>
  <c r="U86" i="5"/>
  <c r="P86" i="5"/>
  <c r="R86" i="5" s="1"/>
  <c r="O86" i="5"/>
  <c r="M86" i="5"/>
  <c r="J86" i="5"/>
  <c r="E86" i="5"/>
  <c r="G86" i="5" s="1"/>
  <c r="U85" i="5"/>
  <c r="P85" i="5"/>
  <c r="R85" i="5" s="1"/>
  <c r="O85" i="5"/>
  <c r="M85" i="5"/>
  <c r="J85" i="5"/>
  <c r="E85" i="5"/>
  <c r="G85" i="5" s="1"/>
  <c r="U84" i="5"/>
  <c r="P84" i="5"/>
  <c r="R84" i="5" s="1"/>
  <c r="O84" i="5"/>
  <c r="M84" i="5"/>
  <c r="J84" i="5"/>
  <c r="E84" i="5"/>
  <c r="G84" i="5" s="1"/>
  <c r="U83" i="5"/>
  <c r="P83" i="5"/>
  <c r="R83" i="5" s="1"/>
  <c r="O83" i="5"/>
  <c r="M83" i="5"/>
  <c r="J83" i="5"/>
  <c r="E83" i="5"/>
  <c r="G83" i="5" s="1"/>
  <c r="U82" i="5"/>
  <c r="P82" i="5"/>
  <c r="R82" i="5" s="1"/>
  <c r="O82" i="5"/>
  <c r="M82" i="5"/>
  <c r="J82" i="5"/>
  <c r="E82" i="5"/>
  <c r="G82" i="5" s="1"/>
  <c r="U81" i="5"/>
  <c r="P81" i="5"/>
  <c r="R81" i="5" s="1"/>
  <c r="O81" i="5"/>
  <c r="M81" i="5"/>
  <c r="J81" i="5"/>
  <c r="E81" i="5"/>
  <c r="G81" i="5" s="1"/>
  <c r="U80" i="5"/>
  <c r="P80" i="5"/>
  <c r="R80" i="5" s="1"/>
  <c r="O80" i="5"/>
  <c r="M80" i="5"/>
  <c r="J80" i="5"/>
  <c r="E80" i="5"/>
  <c r="G80" i="5" s="1"/>
  <c r="U79" i="5"/>
  <c r="P79" i="5"/>
  <c r="R79" i="5" s="1"/>
  <c r="O79" i="5"/>
  <c r="M79" i="5"/>
  <c r="J79" i="5"/>
  <c r="E79" i="5"/>
  <c r="G79" i="5" s="1"/>
  <c r="U78" i="5"/>
  <c r="P78" i="5"/>
  <c r="R78" i="5" s="1"/>
  <c r="O78" i="5"/>
  <c r="M78" i="5"/>
  <c r="J78" i="5"/>
  <c r="E78" i="5"/>
  <c r="G78" i="5" s="1"/>
  <c r="U77" i="5"/>
  <c r="R77" i="5"/>
  <c r="P77" i="5"/>
  <c r="O77" i="5"/>
  <c r="M77" i="5"/>
  <c r="J77" i="5"/>
  <c r="E77" i="5"/>
  <c r="G77" i="5" s="1"/>
  <c r="U76" i="5"/>
  <c r="P76" i="5"/>
  <c r="R76" i="5" s="1"/>
  <c r="O76" i="5"/>
  <c r="M76" i="5"/>
  <c r="J76" i="5"/>
  <c r="E76" i="5"/>
  <c r="G76" i="5" s="1"/>
  <c r="U75" i="5"/>
  <c r="P75" i="5"/>
  <c r="R75" i="5" s="1"/>
  <c r="O75" i="5"/>
  <c r="M75" i="5"/>
  <c r="J75" i="5"/>
  <c r="E75" i="5"/>
  <c r="G75" i="5" s="1"/>
  <c r="U74" i="5"/>
  <c r="P74" i="5"/>
  <c r="R74" i="5" s="1"/>
  <c r="O74" i="5"/>
  <c r="M74" i="5"/>
  <c r="J74" i="5"/>
  <c r="E74" i="5"/>
  <c r="G74" i="5" s="1"/>
  <c r="U73" i="5"/>
  <c r="P73" i="5"/>
  <c r="R73" i="5" s="1"/>
  <c r="O73" i="5"/>
  <c r="M73" i="5"/>
  <c r="J73" i="5"/>
  <c r="E73" i="5"/>
  <c r="G73" i="5" s="1"/>
  <c r="U72" i="5"/>
  <c r="P72" i="5"/>
  <c r="R72" i="5" s="1"/>
  <c r="O72" i="5"/>
  <c r="M72" i="5"/>
  <c r="J72" i="5"/>
  <c r="E72" i="5"/>
  <c r="G72" i="5" s="1"/>
  <c r="U71" i="5"/>
  <c r="P71" i="5"/>
  <c r="R71" i="5" s="1"/>
  <c r="O71" i="5"/>
  <c r="M71" i="5"/>
  <c r="J71" i="5"/>
  <c r="E71" i="5"/>
  <c r="G71" i="5" s="1"/>
  <c r="U70" i="5"/>
  <c r="P70" i="5"/>
  <c r="R70" i="5" s="1"/>
  <c r="O70" i="5"/>
  <c r="M70" i="5"/>
  <c r="J70" i="5"/>
  <c r="E70" i="5"/>
  <c r="G70" i="5" s="1"/>
  <c r="U69" i="5"/>
  <c r="P69" i="5"/>
  <c r="R69" i="5" s="1"/>
  <c r="O69" i="5"/>
  <c r="M69" i="5"/>
  <c r="J69" i="5"/>
  <c r="E69" i="5"/>
  <c r="G69" i="5" s="1"/>
  <c r="U68" i="5"/>
  <c r="P68" i="5"/>
  <c r="R68" i="5" s="1"/>
  <c r="O68" i="5"/>
  <c r="M68" i="5"/>
  <c r="J68" i="5"/>
  <c r="E68" i="5"/>
  <c r="G68" i="5" s="1"/>
  <c r="U67" i="5"/>
  <c r="P67" i="5"/>
  <c r="R67" i="5" s="1"/>
  <c r="O67" i="5"/>
  <c r="M67" i="5"/>
  <c r="J67" i="5"/>
  <c r="E67" i="5"/>
  <c r="G67" i="5" s="1"/>
  <c r="U66" i="5"/>
  <c r="P66" i="5"/>
  <c r="R66" i="5" s="1"/>
  <c r="O66" i="5"/>
  <c r="M66" i="5"/>
  <c r="J66" i="5"/>
  <c r="E66" i="5"/>
  <c r="G66" i="5" s="1"/>
  <c r="U65" i="5"/>
  <c r="P65" i="5"/>
  <c r="R65" i="5" s="1"/>
  <c r="O65" i="5"/>
  <c r="M65" i="5"/>
  <c r="J65" i="5"/>
  <c r="E65" i="5"/>
  <c r="G65" i="5" s="1"/>
  <c r="U64" i="5"/>
  <c r="P64" i="5"/>
  <c r="R64" i="5" s="1"/>
  <c r="O64" i="5"/>
  <c r="M64" i="5"/>
  <c r="J64" i="5"/>
  <c r="E64" i="5"/>
  <c r="G64" i="5" s="1"/>
  <c r="U63" i="5"/>
  <c r="P63" i="5"/>
  <c r="R63" i="5" s="1"/>
  <c r="O63" i="5"/>
  <c r="M63" i="5"/>
  <c r="J63" i="5"/>
  <c r="E63" i="5"/>
  <c r="G63" i="5" s="1"/>
  <c r="U62" i="5"/>
  <c r="P62" i="5"/>
  <c r="R62" i="5" s="1"/>
  <c r="O62" i="5"/>
  <c r="M62" i="5"/>
  <c r="J62" i="5"/>
  <c r="E62" i="5"/>
  <c r="G62" i="5" s="1"/>
  <c r="U61" i="5"/>
  <c r="P61" i="5"/>
  <c r="R61" i="5" s="1"/>
  <c r="O61" i="5"/>
  <c r="M61" i="5"/>
  <c r="J61" i="5"/>
  <c r="E61" i="5"/>
  <c r="G61" i="5" s="1"/>
  <c r="U60" i="5"/>
  <c r="P60" i="5"/>
  <c r="R60" i="5" s="1"/>
  <c r="O60" i="5"/>
  <c r="M60" i="5"/>
  <c r="J60" i="5"/>
  <c r="E60" i="5"/>
  <c r="G60" i="5" s="1"/>
  <c r="U59" i="5"/>
  <c r="P59" i="5"/>
  <c r="R59" i="5" s="1"/>
  <c r="O59" i="5"/>
  <c r="M59" i="5"/>
  <c r="J59" i="5"/>
  <c r="E59" i="5"/>
  <c r="G59" i="5" s="1"/>
  <c r="U58" i="5"/>
  <c r="P58" i="5"/>
  <c r="R58" i="5" s="1"/>
  <c r="O58" i="5"/>
  <c r="M58" i="5"/>
  <c r="J58" i="5"/>
  <c r="E58" i="5"/>
  <c r="G58" i="5" s="1"/>
  <c r="U57" i="5"/>
  <c r="P57" i="5"/>
  <c r="R57" i="5" s="1"/>
  <c r="O57" i="5"/>
  <c r="M57" i="5"/>
  <c r="J57" i="5"/>
  <c r="E57" i="5"/>
  <c r="G57" i="5" s="1"/>
  <c r="U56" i="5"/>
  <c r="R56" i="5"/>
  <c r="P56" i="5"/>
  <c r="O56" i="5"/>
  <c r="M56" i="5"/>
  <c r="J56" i="5"/>
  <c r="E56" i="5"/>
  <c r="G56" i="5" s="1"/>
  <c r="U55" i="5"/>
  <c r="P55" i="5"/>
  <c r="R55" i="5" s="1"/>
  <c r="O55" i="5"/>
  <c r="M55" i="5"/>
  <c r="J55" i="5"/>
  <c r="E55" i="5"/>
  <c r="G55" i="5" s="1"/>
  <c r="U54" i="5"/>
  <c r="P54" i="5"/>
  <c r="R54" i="5" s="1"/>
  <c r="O54" i="5"/>
  <c r="M54" i="5"/>
  <c r="J54" i="5"/>
  <c r="D54" i="5"/>
  <c r="E54" i="5" s="1"/>
  <c r="G54" i="5" s="1"/>
  <c r="U53" i="5"/>
  <c r="P53" i="5"/>
  <c r="R53" i="5" s="1"/>
  <c r="O53" i="5"/>
  <c r="M53" i="5"/>
  <c r="J53" i="5"/>
  <c r="E53" i="5"/>
  <c r="G53" i="5" s="1"/>
  <c r="U52" i="5"/>
  <c r="P52" i="5"/>
  <c r="R52" i="5" s="1"/>
  <c r="O52" i="5"/>
  <c r="M52" i="5"/>
  <c r="J52" i="5"/>
  <c r="E52" i="5"/>
  <c r="G52" i="5" s="1"/>
  <c r="U51" i="5"/>
  <c r="P51" i="5"/>
  <c r="R51" i="5" s="1"/>
  <c r="O51" i="5"/>
  <c r="M51" i="5"/>
  <c r="J51" i="5"/>
  <c r="E51" i="5"/>
  <c r="G51" i="5" s="1"/>
  <c r="U50" i="5"/>
  <c r="P50" i="5"/>
  <c r="R50" i="5" s="1"/>
  <c r="O50" i="5"/>
  <c r="M50" i="5"/>
  <c r="J50" i="5"/>
  <c r="E50" i="5"/>
  <c r="G50" i="5" s="1"/>
  <c r="U49" i="5"/>
  <c r="P49" i="5"/>
  <c r="R49" i="5" s="1"/>
  <c r="O49" i="5"/>
  <c r="M49" i="5"/>
  <c r="J49" i="5"/>
  <c r="E49" i="5"/>
  <c r="G49" i="5" s="1"/>
  <c r="U48" i="5"/>
  <c r="P48" i="5"/>
  <c r="R48" i="5" s="1"/>
  <c r="O48" i="5"/>
  <c r="M48" i="5"/>
  <c r="J48" i="5"/>
  <c r="E48" i="5"/>
  <c r="G48" i="5" s="1"/>
  <c r="U47" i="5"/>
  <c r="P47" i="5"/>
  <c r="R47" i="5" s="1"/>
  <c r="O47" i="5"/>
  <c r="M47" i="5"/>
  <c r="J47" i="5"/>
  <c r="E47" i="5"/>
  <c r="G47" i="5" s="1"/>
  <c r="U46" i="5"/>
  <c r="P46" i="5"/>
  <c r="R46" i="5" s="1"/>
  <c r="O46" i="5"/>
  <c r="M46" i="5"/>
  <c r="J46" i="5"/>
  <c r="E46" i="5"/>
  <c r="G46" i="5" s="1"/>
  <c r="U45" i="5"/>
  <c r="P45" i="5"/>
  <c r="R45" i="5" s="1"/>
  <c r="O45" i="5"/>
  <c r="M45" i="5"/>
  <c r="J45" i="5"/>
  <c r="E45" i="5"/>
  <c r="G45" i="5" s="1"/>
  <c r="U44" i="5"/>
  <c r="P44" i="5"/>
  <c r="R44" i="5" s="1"/>
  <c r="O44" i="5"/>
  <c r="M44" i="5"/>
  <c r="J44" i="5"/>
  <c r="E44" i="5"/>
  <c r="G44" i="5" s="1"/>
  <c r="U43" i="5"/>
  <c r="P43" i="5"/>
  <c r="R43" i="5" s="1"/>
  <c r="O43" i="5"/>
  <c r="M43" i="5"/>
  <c r="J43" i="5"/>
  <c r="E43" i="5"/>
  <c r="G43" i="5" s="1"/>
  <c r="U42" i="5"/>
  <c r="P42" i="5"/>
  <c r="R42" i="5" s="1"/>
  <c r="O42" i="5"/>
  <c r="M42" i="5"/>
  <c r="J42" i="5"/>
  <c r="E42" i="5"/>
  <c r="G42" i="5" s="1"/>
  <c r="U41" i="5"/>
  <c r="P41" i="5"/>
  <c r="R41" i="5" s="1"/>
  <c r="O41" i="5"/>
  <c r="M41" i="5"/>
  <c r="J41" i="5"/>
  <c r="E41" i="5"/>
  <c r="G41" i="5" s="1"/>
  <c r="U40" i="5"/>
  <c r="P40" i="5"/>
  <c r="R40" i="5" s="1"/>
  <c r="O40" i="5"/>
  <c r="M40" i="5"/>
  <c r="J40" i="5"/>
  <c r="E40" i="5"/>
  <c r="G40" i="5" s="1"/>
  <c r="U39" i="5"/>
  <c r="P39" i="5"/>
  <c r="R39" i="5" s="1"/>
  <c r="O39" i="5"/>
  <c r="M39" i="5"/>
  <c r="J39" i="5"/>
  <c r="E39" i="5"/>
  <c r="G39" i="5" s="1"/>
  <c r="U38" i="5"/>
  <c r="P38" i="5"/>
  <c r="R38" i="5" s="1"/>
  <c r="O38" i="5"/>
  <c r="M38" i="5"/>
  <c r="J38" i="5"/>
  <c r="E38" i="5"/>
  <c r="G38" i="5" s="1"/>
  <c r="U37" i="5"/>
  <c r="P37" i="5"/>
  <c r="R37" i="5" s="1"/>
  <c r="O37" i="5"/>
  <c r="M37" i="5"/>
  <c r="J37" i="5"/>
  <c r="E37" i="5"/>
  <c r="G37" i="5" s="1"/>
  <c r="U36" i="5"/>
  <c r="P36" i="5"/>
  <c r="R36" i="5" s="1"/>
  <c r="O36" i="5"/>
  <c r="M36" i="5"/>
  <c r="J36" i="5"/>
  <c r="E36" i="5"/>
  <c r="G36" i="5" s="1"/>
  <c r="U35" i="5"/>
  <c r="P35" i="5"/>
  <c r="R35" i="5" s="1"/>
  <c r="O35" i="5"/>
  <c r="M35" i="5"/>
  <c r="J35" i="5"/>
  <c r="E35" i="5"/>
  <c r="G35" i="5" s="1"/>
  <c r="U34" i="5"/>
  <c r="P34" i="5"/>
  <c r="R34" i="5" s="1"/>
  <c r="O34" i="5"/>
  <c r="M34" i="5"/>
  <c r="J34" i="5"/>
  <c r="E34" i="5"/>
  <c r="G34" i="5" s="1"/>
  <c r="U33" i="5"/>
  <c r="P33" i="5"/>
  <c r="R33" i="5" s="1"/>
  <c r="O33" i="5"/>
  <c r="M33" i="5"/>
  <c r="J33" i="5"/>
  <c r="E33" i="5"/>
  <c r="G33" i="5" s="1"/>
  <c r="U32" i="5"/>
  <c r="P32" i="5"/>
  <c r="R32" i="5" s="1"/>
  <c r="O32" i="5"/>
  <c r="M32" i="5"/>
  <c r="J32" i="5"/>
  <c r="E32" i="5"/>
  <c r="G32" i="5" s="1"/>
  <c r="U31" i="5"/>
  <c r="P31" i="5"/>
  <c r="R31" i="5" s="1"/>
  <c r="O31" i="5"/>
  <c r="M31" i="5"/>
  <c r="J31" i="5"/>
  <c r="E31" i="5"/>
  <c r="G31" i="5" s="1"/>
  <c r="U30" i="5"/>
  <c r="P30" i="5"/>
  <c r="R361" i="5" s="1"/>
  <c r="O30" i="5"/>
  <c r="M30" i="5"/>
  <c r="J30" i="5"/>
  <c r="E30" i="5"/>
  <c r="G30" i="5" s="1"/>
  <c r="U29" i="5"/>
  <c r="P29" i="5"/>
  <c r="R29" i="5" s="1"/>
  <c r="O29" i="5"/>
  <c r="M29" i="5"/>
  <c r="J29" i="5"/>
  <c r="E29" i="5"/>
  <c r="G29" i="5" s="1"/>
  <c r="U28" i="5"/>
  <c r="P28" i="5"/>
  <c r="R28" i="5" s="1"/>
  <c r="O28" i="5"/>
  <c r="M28" i="5"/>
  <c r="J28" i="5"/>
  <c r="E28" i="5"/>
  <c r="G28" i="5" s="1"/>
  <c r="U27" i="5"/>
  <c r="P27" i="5"/>
  <c r="R27" i="5" s="1"/>
  <c r="O27" i="5"/>
  <c r="M27" i="5"/>
  <c r="J27" i="5"/>
  <c r="E27" i="5"/>
  <c r="G27" i="5" s="1"/>
  <c r="U26" i="5"/>
  <c r="P26" i="5"/>
  <c r="R26" i="5" s="1"/>
  <c r="O26" i="5"/>
  <c r="M26" i="5"/>
  <c r="J26" i="5"/>
  <c r="E26" i="5"/>
  <c r="G26" i="5" s="1"/>
  <c r="U25" i="5"/>
  <c r="P25" i="5"/>
  <c r="R25" i="5" s="1"/>
  <c r="O25" i="5"/>
  <c r="M25" i="5"/>
  <c r="J25" i="5"/>
  <c r="E25" i="5"/>
  <c r="G25" i="5" s="1"/>
  <c r="U24" i="5"/>
  <c r="P24" i="5"/>
  <c r="R24" i="5" s="1"/>
  <c r="O24" i="5"/>
  <c r="M24" i="5"/>
  <c r="J24" i="5"/>
  <c r="E24" i="5"/>
  <c r="G24" i="5" s="1"/>
  <c r="U23" i="5"/>
  <c r="P23" i="5"/>
  <c r="R23" i="5" s="1"/>
  <c r="O23" i="5"/>
  <c r="M23" i="5"/>
  <c r="J23" i="5"/>
  <c r="E23" i="5"/>
  <c r="G23" i="5" s="1"/>
  <c r="U22" i="5"/>
  <c r="P22" i="5"/>
  <c r="R22" i="5" s="1"/>
  <c r="O22" i="5"/>
  <c r="M22" i="5"/>
  <c r="J22" i="5"/>
  <c r="E22" i="5"/>
  <c r="G22" i="5" s="1"/>
  <c r="U21" i="5"/>
  <c r="P21" i="5"/>
  <c r="R21" i="5" s="1"/>
  <c r="O21" i="5"/>
  <c r="M21" i="5"/>
  <c r="J21" i="5"/>
  <c r="E21" i="5"/>
  <c r="G21" i="5" s="1"/>
  <c r="U20" i="5"/>
  <c r="P20" i="5"/>
  <c r="R20" i="5" s="1"/>
  <c r="O20" i="5"/>
  <c r="M20" i="5"/>
  <c r="J20" i="5"/>
  <c r="E20" i="5"/>
  <c r="G20" i="5" s="1"/>
  <c r="U19" i="5"/>
  <c r="P19" i="5"/>
  <c r="R19" i="5" s="1"/>
  <c r="O19" i="5"/>
  <c r="M19" i="5"/>
  <c r="J19" i="5"/>
  <c r="E19" i="5"/>
  <c r="G19" i="5" s="1"/>
  <c r="U18" i="5"/>
  <c r="P18" i="5"/>
  <c r="R18" i="5" s="1"/>
  <c r="O18" i="5"/>
  <c r="M18" i="5"/>
  <c r="J18" i="5"/>
  <c r="E18" i="5"/>
  <c r="G18" i="5" s="1"/>
  <c r="U17" i="5"/>
  <c r="P17" i="5"/>
  <c r="R17" i="5" s="1"/>
  <c r="O17" i="5"/>
  <c r="M17" i="5"/>
  <c r="J17" i="5"/>
  <c r="E17" i="5"/>
  <c r="G17" i="5" s="1"/>
  <c r="U16" i="5"/>
  <c r="P16" i="5"/>
  <c r="R16" i="5" s="1"/>
  <c r="O16" i="5"/>
  <c r="M16" i="5"/>
  <c r="J16" i="5"/>
  <c r="E16" i="5"/>
  <c r="G16" i="5" s="1"/>
  <c r="U15" i="5"/>
  <c r="P15" i="5"/>
  <c r="R15" i="5" s="1"/>
  <c r="O15" i="5"/>
  <c r="M15" i="5"/>
  <c r="J15" i="5"/>
  <c r="E15" i="5"/>
  <c r="G15" i="5" s="1"/>
  <c r="U14" i="5"/>
  <c r="P14" i="5"/>
  <c r="R14" i="5" s="1"/>
  <c r="O14" i="5"/>
  <c r="M14" i="5"/>
  <c r="J14" i="5"/>
  <c r="E14" i="5"/>
  <c r="G14" i="5" s="1"/>
  <c r="U13" i="5"/>
  <c r="P13" i="5"/>
  <c r="R13" i="5" s="1"/>
  <c r="O13" i="5"/>
  <c r="M13" i="5"/>
  <c r="J13" i="5"/>
  <c r="G13" i="5"/>
  <c r="E13" i="5"/>
  <c r="U12" i="5"/>
  <c r="P12" i="5"/>
  <c r="R12" i="5" s="1"/>
  <c r="O12" i="5"/>
  <c r="M12" i="5"/>
  <c r="J12" i="5"/>
  <c r="E12" i="5"/>
  <c r="G12" i="5" s="1"/>
  <c r="U11" i="5"/>
  <c r="P11" i="5"/>
  <c r="R11" i="5" s="1"/>
  <c r="O11" i="5"/>
  <c r="M11" i="5"/>
  <c r="J11" i="5"/>
  <c r="E11" i="5"/>
  <c r="G11" i="5" s="1"/>
  <c r="U10" i="5"/>
  <c r="P10" i="5"/>
  <c r="R10" i="5" s="1"/>
  <c r="O10" i="5"/>
  <c r="M10" i="5"/>
  <c r="J10" i="5"/>
  <c r="E10" i="5"/>
  <c r="G10" i="5" s="1"/>
  <c r="U9" i="5"/>
  <c r="P9" i="5"/>
  <c r="R9" i="5" s="1"/>
  <c r="O9" i="5"/>
  <c r="M9" i="5"/>
  <c r="J9" i="5"/>
  <c r="E9" i="5"/>
  <c r="G9" i="5" s="1"/>
  <c r="U8" i="5"/>
  <c r="P8" i="5"/>
  <c r="R8" i="5" s="1"/>
  <c r="O8" i="5"/>
  <c r="M8" i="5"/>
  <c r="J8" i="5"/>
  <c r="E8" i="5"/>
  <c r="G8" i="5" s="1"/>
  <c r="U7" i="5"/>
  <c r="P7" i="5"/>
  <c r="R7" i="5" s="1"/>
  <c r="O7" i="5"/>
  <c r="M7" i="5"/>
  <c r="J7" i="5"/>
  <c r="E7" i="5"/>
  <c r="G7" i="5" s="1"/>
  <c r="U6" i="5"/>
  <c r="P6" i="5"/>
  <c r="R6" i="5" s="1"/>
  <c r="O6" i="5"/>
  <c r="M6" i="5"/>
  <c r="J6" i="5"/>
  <c r="E6" i="5"/>
  <c r="G6" i="5" s="1"/>
  <c r="U5" i="5"/>
  <c r="P5" i="5"/>
  <c r="R5" i="5" s="1"/>
  <c r="O5" i="5"/>
  <c r="M5" i="5"/>
  <c r="J5" i="5"/>
  <c r="E5" i="5"/>
  <c r="G5" i="5" s="1"/>
  <c r="U4" i="5"/>
  <c r="P4" i="5"/>
  <c r="R4" i="5" s="1"/>
  <c r="O4" i="5"/>
  <c r="M4" i="5"/>
  <c r="J4" i="5"/>
  <c r="E4" i="5"/>
  <c r="G4" i="5" s="1"/>
  <c r="U3" i="5"/>
  <c r="P3" i="5"/>
  <c r="R3" i="5" s="1"/>
  <c r="O3" i="5"/>
  <c r="M3" i="5"/>
  <c r="J3" i="5"/>
  <c r="E3" i="5"/>
  <c r="G3" i="5" s="1"/>
  <c r="U2" i="5"/>
  <c r="P2" i="5"/>
  <c r="R2" i="5" s="1"/>
  <c r="O2" i="5"/>
  <c r="M2" i="5"/>
  <c r="J2" i="5"/>
  <c r="E2" i="5"/>
  <c r="G2" i="5" s="1"/>
  <c r="U394" i="4"/>
  <c r="S394" i="4"/>
  <c r="P394" i="4"/>
  <c r="R394" i="4" s="1"/>
  <c r="O394" i="4"/>
  <c r="M394" i="4"/>
  <c r="H394" i="4"/>
  <c r="J394" i="4" s="1"/>
  <c r="D394" i="4"/>
  <c r="E394" i="4" s="1"/>
  <c r="G394" i="4" s="1"/>
  <c r="S389" i="4"/>
  <c r="U389" i="4" s="1"/>
  <c r="P389" i="4"/>
  <c r="R389" i="4" s="1"/>
  <c r="O389" i="4"/>
  <c r="M389" i="4"/>
  <c r="H389" i="4"/>
  <c r="J389" i="4" s="1"/>
  <c r="D389" i="4"/>
  <c r="E389" i="4" s="1"/>
  <c r="G389" i="4" s="1"/>
  <c r="S398" i="4"/>
  <c r="U398" i="4" s="1"/>
  <c r="R398" i="4"/>
  <c r="P398" i="4"/>
  <c r="O398" i="4"/>
  <c r="M398" i="4"/>
  <c r="H398" i="4"/>
  <c r="J398" i="4" s="1"/>
  <c r="D398" i="4"/>
  <c r="E398" i="4" s="1"/>
  <c r="G398" i="4" s="1"/>
  <c r="S420" i="4"/>
  <c r="U420" i="4" s="1"/>
  <c r="P420" i="4"/>
  <c r="R420" i="4" s="1"/>
  <c r="O420" i="4"/>
  <c r="M420" i="4"/>
  <c r="H420" i="4"/>
  <c r="J420" i="4" s="1"/>
  <c r="E420" i="4"/>
  <c r="G420" i="4" s="1"/>
  <c r="D420" i="4"/>
  <c r="U421" i="4"/>
  <c r="P421" i="4"/>
  <c r="R421" i="4" s="1"/>
  <c r="O421" i="4"/>
  <c r="M421" i="4"/>
  <c r="J421" i="4"/>
  <c r="E421" i="4"/>
  <c r="G421" i="4" s="1"/>
  <c r="S416" i="4"/>
  <c r="U416" i="4" s="1"/>
  <c r="P416" i="4"/>
  <c r="R416" i="4" s="1"/>
  <c r="O416" i="4"/>
  <c r="M416" i="4"/>
  <c r="H416" i="4"/>
  <c r="J416" i="4" s="1"/>
  <c r="E416" i="4"/>
  <c r="G416" i="4" s="1"/>
  <c r="S400" i="4"/>
  <c r="U400" i="4" s="1"/>
  <c r="P400" i="4"/>
  <c r="R400" i="4" s="1"/>
  <c r="O400" i="4"/>
  <c r="M400" i="4"/>
  <c r="H400" i="4"/>
  <c r="J400" i="4" s="1"/>
  <c r="E400" i="4"/>
  <c r="G400" i="4" s="1"/>
  <c r="D400" i="4"/>
  <c r="U407" i="4"/>
  <c r="P407" i="4"/>
  <c r="R407" i="4" s="1"/>
  <c r="O407" i="4"/>
  <c r="M407" i="4"/>
  <c r="J407" i="4"/>
  <c r="E407" i="4"/>
  <c r="G407" i="4" s="1"/>
  <c r="S424" i="4"/>
  <c r="U424" i="4" s="1"/>
  <c r="P424" i="4"/>
  <c r="R424" i="4" s="1"/>
  <c r="O424" i="4"/>
  <c r="M424" i="4"/>
  <c r="H424" i="4"/>
  <c r="J424" i="4" s="1"/>
  <c r="E424" i="4"/>
  <c r="G424" i="4" s="1"/>
  <c r="S403" i="4"/>
  <c r="U403" i="4" s="1"/>
  <c r="P403" i="4"/>
  <c r="R403" i="4" s="1"/>
  <c r="O403" i="4"/>
  <c r="M403" i="4"/>
  <c r="H403" i="4"/>
  <c r="J403" i="4" s="1"/>
  <c r="E403" i="4"/>
  <c r="G403" i="4" s="1"/>
  <c r="U392" i="4"/>
  <c r="P392" i="4"/>
  <c r="R392" i="4" s="1"/>
  <c r="O392" i="4"/>
  <c r="M392" i="4"/>
  <c r="J392" i="4"/>
  <c r="E392" i="4"/>
  <c r="G392" i="4" s="1"/>
  <c r="U408" i="4"/>
  <c r="P408" i="4"/>
  <c r="R408" i="4" s="1"/>
  <c r="O408" i="4"/>
  <c r="M408" i="4"/>
  <c r="J408" i="4"/>
  <c r="E408" i="4"/>
  <c r="G408" i="4" s="1"/>
  <c r="S410" i="4"/>
  <c r="U410" i="4" s="1"/>
  <c r="P410" i="4"/>
  <c r="R410" i="4" s="1"/>
  <c r="O410" i="4"/>
  <c r="M410" i="4"/>
  <c r="J410" i="4"/>
  <c r="H410" i="4"/>
  <c r="E410" i="4"/>
  <c r="G410" i="4" s="1"/>
  <c r="S409" i="4"/>
  <c r="U409" i="4" s="1"/>
  <c r="P409" i="4"/>
  <c r="R409" i="4" s="1"/>
  <c r="O409" i="4"/>
  <c r="M409" i="4"/>
  <c r="H409" i="4"/>
  <c r="J409" i="4" s="1"/>
  <c r="E409" i="4"/>
  <c r="G409" i="4" s="1"/>
  <c r="U404" i="4"/>
  <c r="S404" i="4"/>
  <c r="P404" i="4"/>
  <c r="R404" i="4" s="1"/>
  <c r="O404" i="4"/>
  <c r="M404" i="4"/>
  <c r="H404" i="4"/>
  <c r="J404" i="4" s="1"/>
  <c r="E404" i="4"/>
  <c r="G404" i="4" s="1"/>
  <c r="D404" i="4"/>
  <c r="S390" i="4"/>
  <c r="U390" i="4" s="1"/>
  <c r="P390" i="4"/>
  <c r="R390" i="4" s="1"/>
  <c r="O390" i="4"/>
  <c r="M390" i="4"/>
  <c r="H390" i="4"/>
  <c r="J390" i="4" s="1"/>
  <c r="E390" i="4"/>
  <c r="G390" i="4" s="1"/>
  <c r="S399" i="4"/>
  <c r="U399" i="4" s="1"/>
  <c r="P399" i="4"/>
  <c r="R399" i="4" s="1"/>
  <c r="O399" i="4"/>
  <c r="M399" i="4"/>
  <c r="J399" i="4"/>
  <c r="H399" i="4"/>
  <c r="E399" i="4"/>
  <c r="G399" i="4" s="1"/>
  <c r="U402" i="4"/>
  <c r="S402" i="4"/>
  <c r="P402" i="4"/>
  <c r="R402" i="4" s="1"/>
  <c r="O402" i="4"/>
  <c r="M402" i="4"/>
  <c r="H402" i="4"/>
  <c r="J402" i="4" s="1"/>
  <c r="E402" i="4"/>
  <c r="G402" i="4" s="1"/>
  <c r="U393" i="4"/>
  <c r="P393" i="4"/>
  <c r="R393" i="4" s="1"/>
  <c r="O393" i="4"/>
  <c r="M393" i="4"/>
  <c r="J393" i="4"/>
  <c r="E393" i="4"/>
  <c r="G393" i="4" s="1"/>
  <c r="S391" i="4"/>
  <c r="U391" i="4" s="1"/>
  <c r="P391" i="4"/>
  <c r="R391" i="4" s="1"/>
  <c r="O391" i="4"/>
  <c r="M391" i="4"/>
  <c r="J391" i="4"/>
  <c r="H391" i="4"/>
  <c r="E391" i="4"/>
  <c r="G391" i="4" s="1"/>
  <c r="U412" i="4"/>
  <c r="P412" i="4"/>
  <c r="R412" i="4" s="1"/>
  <c r="O412" i="4"/>
  <c r="M412" i="4"/>
  <c r="J412" i="4"/>
  <c r="E412" i="4"/>
  <c r="G412" i="4" s="1"/>
  <c r="U406" i="4"/>
  <c r="P406" i="4"/>
  <c r="R406" i="4" s="1"/>
  <c r="O406" i="4"/>
  <c r="M406" i="4"/>
  <c r="J406" i="4"/>
  <c r="D406" i="4"/>
  <c r="E406" i="4" s="1"/>
  <c r="G406" i="4" s="1"/>
  <c r="S423" i="4"/>
  <c r="U423" i="4" s="1"/>
  <c r="P423" i="4"/>
  <c r="R423" i="4" s="1"/>
  <c r="O423" i="4"/>
  <c r="M423" i="4"/>
  <c r="H423" i="4"/>
  <c r="J423" i="4" s="1"/>
  <c r="E423" i="4"/>
  <c r="G423" i="4" s="1"/>
  <c r="S396" i="4"/>
  <c r="U396" i="4" s="1"/>
  <c r="P396" i="4"/>
  <c r="R396" i="4" s="1"/>
  <c r="O396" i="4"/>
  <c r="M396" i="4"/>
  <c r="H396" i="4"/>
  <c r="J396" i="4" s="1"/>
  <c r="D396" i="4"/>
  <c r="E396" i="4" s="1"/>
  <c r="G396" i="4" s="1"/>
  <c r="S417" i="4"/>
  <c r="U417" i="4" s="1"/>
  <c r="P417" i="4"/>
  <c r="R417" i="4" s="1"/>
  <c r="O417" i="4"/>
  <c r="M417" i="4"/>
  <c r="H417" i="4"/>
  <c r="J417" i="4" s="1"/>
  <c r="D417" i="4"/>
  <c r="E417" i="4" s="1"/>
  <c r="G417" i="4" s="1"/>
  <c r="U422" i="4"/>
  <c r="P422" i="4"/>
  <c r="R422" i="4" s="1"/>
  <c r="O422" i="4"/>
  <c r="M422" i="4"/>
  <c r="J422" i="4"/>
  <c r="E422" i="4"/>
  <c r="G422" i="4" s="1"/>
  <c r="U419" i="4"/>
  <c r="P419" i="4"/>
  <c r="R419" i="4" s="1"/>
  <c r="O419" i="4"/>
  <c r="M419" i="4"/>
  <c r="J419" i="4"/>
  <c r="E419" i="4"/>
  <c r="G419" i="4" s="1"/>
  <c r="U425" i="4"/>
  <c r="P425" i="4"/>
  <c r="R425" i="4" s="1"/>
  <c r="O425" i="4"/>
  <c r="M425" i="4"/>
  <c r="J425" i="4"/>
  <c r="E425" i="4"/>
  <c r="G425" i="4" s="1"/>
  <c r="U405" i="4"/>
  <c r="P405" i="4"/>
  <c r="R405" i="4" s="1"/>
  <c r="O405" i="4"/>
  <c r="M405" i="4"/>
  <c r="J405" i="4"/>
  <c r="E405" i="4"/>
  <c r="G405" i="4" s="1"/>
  <c r="U414" i="4"/>
  <c r="R414" i="4"/>
  <c r="P414" i="4"/>
  <c r="O414" i="4"/>
  <c r="M414" i="4"/>
  <c r="J414" i="4"/>
  <c r="E414" i="4"/>
  <c r="G414" i="4" s="1"/>
  <c r="S413" i="4"/>
  <c r="U413" i="4" s="1"/>
  <c r="P413" i="4"/>
  <c r="R413" i="4" s="1"/>
  <c r="O413" i="4"/>
  <c r="M413" i="4"/>
  <c r="H413" i="4"/>
  <c r="J413" i="4" s="1"/>
  <c r="E413" i="4"/>
  <c r="G413" i="4" s="1"/>
  <c r="U411" i="4"/>
  <c r="P411" i="4"/>
  <c r="R411" i="4" s="1"/>
  <c r="O411" i="4"/>
  <c r="M411" i="4"/>
  <c r="J411" i="4"/>
  <c r="E411" i="4"/>
  <c r="G411" i="4" s="1"/>
  <c r="U415" i="4"/>
  <c r="P415" i="4"/>
  <c r="R415" i="4" s="1"/>
  <c r="O415" i="4"/>
  <c r="M415" i="4"/>
  <c r="J415" i="4"/>
  <c r="E415" i="4"/>
  <c r="G415" i="4" s="1"/>
  <c r="S397" i="4"/>
  <c r="U397" i="4" s="1"/>
  <c r="P397" i="4"/>
  <c r="R397" i="4" s="1"/>
  <c r="O397" i="4"/>
  <c r="M397" i="4"/>
  <c r="H397" i="4"/>
  <c r="J397" i="4" s="1"/>
  <c r="E397" i="4"/>
  <c r="G397" i="4" s="1"/>
  <c r="U401" i="4"/>
  <c r="S401" i="4"/>
  <c r="P401" i="4"/>
  <c r="R401" i="4" s="1"/>
  <c r="O401" i="4"/>
  <c r="M401" i="4"/>
  <c r="J401" i="4"/>
  <c r="H401" i="4"/>
  <c r="E401" i="4"/>
  <c r="G401" i="4" s="1"/>
  <c r="U395" i="4"/>
  <c r="P395" i="4"/>
  <c r="R395" i="4" s="1"/>
  <c r="O395" i="4"/>
  <c r="M395" i="4"/>
  <c r="J395" i="4"/>
  <c r="E395" i="4"/>
  <c r="G395" i="4" s="1"/>
  <c r="U418" i="4"/>
  <c r="P418" i="4"/>
  <c r="R418" i="4" s="1"/>
  <c r="O418" i="4"/>
  <c r="M418" i="4"/>
  <c r="J418" i="4"/>
  <c r="E418" i="4"/>
  <c r="G418" i="4" s="1"/>
  <c r="U292" i="4"/>
  <c r="P292" i="4"/>
  <c r="R292" i="4" s="1"/>
  <c r="O292" i="4"/>
  <c r="M292" i="4"/>
  <c r="J292" i="4"/>
  <c r="E292" i="4"/>
  <c r="G292" i="4" s="1"/>
  <c r="U320" i="4"/>
  <c r="P320" i="4"/>
  <c r="R320" i="4" s="1"/>
  <c r="O320" i="4"/>
  <c r="M320" i="4"/>
  <c r="J320" i="4"/>
  <c r="E320" i="4"/>
  <c r="G320" i="4" s="1"/>
  <c r="U290" i="4"/>
  <c r="P290" i="4"/>
  <c r="R290" i="4" s="1"/>
  <c r="O290" i="4"/>
  <c r="M290" i="4"/>
  <c r="J290" i="4"/>
  <c r="E290" i="4"/>
  <c r="G290" i="4" s="1"/>
  <c r="U303" i="4"/>
  <c r="P303" i="4"/>
  <c r="R303" i="4" s="1"/>
  <c r="O303" i="4"/>
  <c r="M303" i="4"/>
  <c r="J303" i="4"/>
  <c r="E303" i="4"/>
  <c r="G303" i="4" s="1"/>
  <c r="U302" i="4"/>
  <c r="P302" i="4"/>
  <c r="R302" i="4" s="1"/>
  <c r="O302" i="4"/>
  <c r="M302" i="4"/>
  <c r="J302" i="4"/>
  <c r="E302" i="4"/>
  <c r="G302" i="4" s="1"/>
  <c r="U321" i="4"/>
  <c r="P321" i="4"/>
  <c r="R321" i="4" s="1"/>
  <c r="O321" i="4"/>
  <c r="M321" i="4"/>
  <c r="J321" i="4"/>
  <c r="E321" i="4"/>
  <c r="G321" i="4" s="1"/>
  <c r="U332" i="4"/>
  <c r="P332" i="4"/>
  <c r="R332" i="4" s="1"/>
  <c r="O332" i="4"/>
  <c r="M332" i="4"/>
  <c r="J332" i="4"/>
  <c r="E332" i="4"/>
  <c r="G332" i="4" s="1"/>
  <c r="U326" i="4"/>
  <c r="P326" i="4"/>
  <c r="R326" i="4" s="1"/>
  <c r="O326" i="4"/>
  <c r="M326" i="4"/>
  <c r="J326" i="4"/>
  <c r="E326" i="4"/>
  <c r="G326" i="4" s="1"/>
  <c r="U311" i="4"/>
  <c r="P311" i="4"/>
  <c r="R311" i="4" s="1"/>
  <c r="O311" i="4"/>
  <c r="M311" i="4"/>
  <c r="J311" i="4"/>
  <c r="E311" i="4"/>
  <c r="G311" i="4" s="1"/>
  <c r="U316" i="4"/>
  <c r="P316" i="4"/>
  <c r="R316" i="4" s="1"/>
  <c r="O316" i="4"/>
  <c r="M316" i="4"/>
  <c r="J316" i="4"/>
  <c r="G316" i="4"/>
  <c r="E316" i="4"/>
  <c r="U299" i="4"/>
  <c r="P299" i="4"/>
  <c r="R299" i="4" s="1"/>
  <c r="O299" i="4"/>
  <c r="M299" i="4"/>
  <c r="J299" i="4"/>
  <c r="E299" i="4"/>
  <c r="G299" i="4" s="1"/>
  <c r="U325" i="4"/>
  <c r="P325" i="4"/>
  <c r="R325" i="4" s="1"/>
  <c r="O325" i="4"/>
  <c r="M325" i="4"/>
  <c r="J325" i="4"/>
  <c r="E325" i="4"/>
  <c r="G325" i="4" s="1"/>
  <c r="U296" i="4"/>
  <c r="P296" i="4"/>
  <c r="R296" i="4" s="1"/>
  <c r="O296" i="4"/>
  <c r="M296" i="4"/>
  <c r="J296" i="4"/>
  <c r="E296" i="4"/>
  <c r="G296" i="4" s="1"/>
  <c r="U330" i="4"/>
  <c r="R330" i="4"/>
  <c r="P330" i="4"/>
  <c r="O330" i="4"/>
  <c r="M330" i="4"/>
  <c r="J330" i="4"/>
  <c r="E330" i="4"/>
  <c r="G330" i="4" s="1"/>
  <c r="U318" i="4"/>
  <c r="P318" i="4"/>
  <c r="R318" i="4" s="1"/>
  <c r="O318" i="4"/>
  <c r="M318" i="4"/>
  <c r="J318" i="4"/>
  <c r="E318" i="4"/>
  <c r="G318" i="4" s="1"/>
  <c r="U293" i="4"/>
  <c r="P293" i="4"/>
  <c r="R293" i="4" s="1"/>
  <c r="O293" i="4"/>
  <c r="M293" i="4"/>
  <c r="J293" i="4"/>
  <c r="E293" i="4"/>
  <c r="G293" i="4" s="1"/>
  <c r="U322" i="4"/>
  <c r="P322" i="4"/>
  <c r="R322" i="4" s="1"/>
  <c r="O322" i="4"/>
  <c r="M322" i="4"/>
  <c r="J322" i="4"/>
  <c r="E322" i="4"/>
  <c r="G322" i="4" s="1"/>
  <c r="U305" i="4"/>
  <c r="P305" i="4"/>
  <c r="R305" i="4" s="1"/>
  <c r="O305" i="4"/>
  <c r="M305" i="4"/>
  <c r="J305" i="4"/>
  <c r="E305" i="4"/>
  <c r="G305" i="4" s="1"/>
  <c r="U308" i="4"/>
  <c r="P308" i="4"/>
  <c r="R308" i="4" s="1"/>
  <c r="O308" i="4"/>
  <c r="M308" i="4"/>
  <c r="J308" i="4"/>
  <c r="E308" i="4"/>
  <c r="G308" i="4" s="1"/>
  <c r="U323" i="4"/>
  <c r="P323" i="4"/>
  <c r="R323" i="4" s="1"/>
  <c r="O323" i="4"/>
  <c r="M323" i="4"/>
  <c r="J323" i="4"/>
  <c r="E323" i="4"/>
  <c r="G323" i="4" s="1"/>
  <c r="U309" i="4"/>
  <c r="P309" i="4"/>
  <c r="R309" i="4" s="1"/>
  <c r="O309" i="4"/>
  <c r="M309" i="4"/>
  <c r="J309" i="4"/>
  <c r="E309" i="4"/>
  <c r="G309" i="4" s="1"/>
  <c r="U306" i="4"/>
  <c r="P306" i="4"/>
  <c r="R306" i="4" s="1"/>
  <c r="O306" i="4"/>
  <c r="M306" i="4"/>
  <c r="J306" i="4"/>
  <c r="E306" i="4"/>
  <c r="G306" i="4" s="1"/>
  <c r="U319" i="4"/>
  <c r="P319" i="4"/>
  <c r="R319" i="4" s="1"/>
  <c r="O319" i="4"/>
  <c r="M319" i="4"/>
  <c r="J319" i="4"/>
  <c r="E319" i="4"/>
  <c r="G319" i="4" s="1"/>
  <c r="U287" i="4"/>
  <c r="P287" i="4"/>
  <c r="R287" i="4" s="1"/>
  <c r="O287" i="4"/>
  <c r="M287" i="4"/>
  <c r="J287" i="4"/>
  <c r="E287" i="4"/>
  <c r="G287" i="4" s="1"/>
  <c r="U295" i="4"/>
  <c r="P295" i="4"/>
  <c r="R295" i="4" s="1"/>
  <c r="O295" i="4"/>
  <c r="M295" i="4"/>
  <c r="J295" i="4"/>
  <c r="E295" i="4"/>
  <c r="G295" i="4" s="1"/>
  <c r="U324" i="4"/>
  <c r="R324" i="4"/>
  <c r="P324" i="4"/>
  <c r="O324" i="4"/>
  <c r="M324" i="4"/>
  <c r="J324" i="4"/>
  <c r="E324" i="4"/>
  <c r="G324" i="4" s="1"/>
  <c r="U328" i="4"/>
  <c r="P328" i="4"/>
  <c r="R328" i="4" s="1"/>
  <c r="O328" i="4"/>
  <c r="M328" i="4"/>
  <c r="J328" i="4"/>
  <c r="E328" i="4"/>
  <c r="G328" i="4" s="1"/>
  <c r="U288" i="4"/>
  <c r="P288" i="4"/>
  <c r="R288" i="4" s="1"/>
  <c r="O288" i="4"/>
  <c r="M288" i="4"/>
  <c r="J288" i="4"/>
  <c r="E288" i="4"/>
  <c r="G288" i="4" s="1"/>
  <c r="U298" i="4"/>
  <c r="P298" i="4"/>
  <c r="R298" i="4" s="1"/>
  <c r="O298" i="4"/>
  <c r="M298" i="4"/>
  <c r="J298" i="4"/>
  <c r="E298" i="4"/>
  <c r="G298" i="4" s="1"/>
  <c r="U317" i="4"/>
  <c r="P317" i="4"/>
  <c r="R317" i="4" s="1"/>
  <c r="O317" i="4"/>
  <c r="M317" i="4"/>
  <c r="J317" i="4"/>
  <c r="E317" i="4"/>
  <c r="G317" i="4" s="1"/>
  <c r="U313" i="4"/>
  <c r="P313" i="4"/>
  <c r="R313" i="4" s="1"/>
  <c r="O313" i="4"/>
  <c r="M313" i="4"/>
  <c r="J313" i="4"/>
  <c r="E313" i="4"/>
  <c r="G313" i="4" s="1"/>
  <c r="U297" i="4"/>
  <c r="R297" i="4"/>
  <c r="P297" i="4"/>
  <c r="O297" i="4"/>
  <c r="M297" i="4"/>
  <c r="J297" i="4"/>
  <c r="E297" i="4"/>
  <c r="G297" i="4" s="1"/>
  <c r="U310" i="4"/>
  <c r="P310" i="4"/>
  <c r="R310" i="4" s="1"/>
  <c r="O310" i="4"/>
  <c r="M310" i="4"/>
  <c r="J310" i="4"/>
  <c r="E310" i="4"/>
  <c r="G310" i="4" s="1"/>
  <c r="U294" i="4"/>
  <c r="P294" i="4"/>
  <c r="R294" i="4" s="1"/>
  <c r="O294" i="4"/>
  <c r="M294" i="4"/>
  <c r="J294" i="4"/>
  <c r="E294" i="4"/>
  <c r="G294" i="4" s="1"/>
  <c r="U300" i="4"/>
  <c r="P300" i="4"/>
  <c r="R300" i="4" s="1"/>
  <c r="O300" i="4"/>
  <c r="M300" i="4"/>
  <c r="J300" i="4"/>
  <c r="E300" i="4"/>
  <c r="G300" i="4" s="1"/>
  <c r="U301" i="4"/>
  <c r="P301" i="4"/>
  <c r="R301" i="4" s="1"/>
  <c r="O301" i="4"/>
  <c r="M301" i="4"/>
  <c r="J301" i="4"/>
  <c r="E301" i="4"/>
  <c r="G301" i="4" s="1"/>
  <c r="U291" i="4"/>
  <c r="P291" i="4"/>
  <c r="R291" i="4" s="1"/>
  <c r="O291" i="4"/>
  <c r="M291" i="4"/>
  <c r="J291" i="4"/>
  <c r="E291" i="4"/>
  <c r="G291" i="4" s="1"/>
  <c r="U307" i="4"/>
  <c r="P307" i="4"/>
  <c r="R307" i="4" s="1"/>
  <c r="O307" i="4"/>
  <c r="M307" i="4"/>
  <c r="J307" i="4"/>
  <c r="E307" i="4"/>
  <c r="G307" i="4" s="1"/>
  <c r="U329" i="4"/>
  <c r="P329" i="4"/>
  <c r="R329" i="4" s="1"/>
  <c r="O329" i="4"/>
  <c r="M329" i="4"/>
  <c r="J329" i="4"/>
  <c r="E329" i="4"/>
  <c r="G329" i="4" s="1"/>
  <c r="U327" i="4"/>
  <c r="P327" i="4"/>
  <c r="R327" i="4" s="1"/>
  <c r="O327" i="4"/>
  <c r="M327" i="4"/>
  <c r="J327" i="4"/>
  <c r="E327" i="4"/>
  <c r="G327" i="4" s="1"/>
  <c r="U289" i="4"/>
  <c r="P289" i="4"/>
  <c r="R289" i="4" s="1"/>
  <c r="O289" i="4"/>
  <c r="M289" i="4"/>
  <c r="J289" i="4"/>
  <c r="E289" i="4"/>
  <c r="G289" i="4" s="1"/>
  <c r="U312" i="4"/>
  <c r="P312" i="4"/>
  <c r="R312" i="4" s="1"/>
  <c r="O312" i="4"/>
  <c r="M312" i="4"/>
  <c r="J312" i="4"/>
  <c r="E312" i="4"/>
  <c r="G312" i="4" s="1"/>
  <c r="U314" i="4"/>
  <c r="P314" i="4"/>
  <c r="R314" i="4" s="1"/>
  <c r="O314" i="4"/>
  <c r="M314" i="4"/>
  <c r="J314" i="4"/>
  <c r="E314" i="4"/>
  <c r="G314" i="4" s="1"/>
  <c r="U331" i="4"/>
  <c r="P331" i="4"/>
  <c r="R331" i="4" s="1"/>
  <c r="O331" i="4"/>
  <c r="M331" i="4"/>
  <c r="J331" i="4"/>
  <c r="E331" i="4"/>
  <c r="G331" i="4" s="1"/>
  <c r="U304" i="4"/>
  <c r="P304" i="4"/>
  <c r="R304" i="4" s="1"/>
  <c r="O304" i="4"/>
  <c r="M304" i="4"/>
  <c r="J304" i="4"/>
  <c r="E304" i="4"/>
  <c r="G304" i="4" s="1"/>
  <c r="U315" i="4"/>
  <c r="P315" i="4"/>
  <c r="R315" i="4" s="1"/>
  <c r="O315" i="4"/>
  <c r="M315" i="4"/>
  <c r="J315" i="4"/>
  <c r="D315" i="4"/>
  <c r="E315" i="4" s="1"/>
  <c r="G315" i="4" s="1"/>
  <c r="U367" i="4"/>
  <c r="P367" i="4"/>
  <c r="R367" i="4" s="1"/>
  <c r="O367" i="4"/>
  <c r="M367" i="4"/>
  <c r="J367" i="4"/>
  <c r="E367" i="4"/>
  <c r="G367" i="4" s="1"/>
  <c r="U386" i="4"/>
  <c r="P386" i="4"/>
  <c r="R386" i="4" s="1"/>
  <c r="O386" i="4"/>
  <c r="M386" i="4"/>
  <c r="J386" i="4"/>
  <c r="E386" i="4"/>
  <c r="G386" i="4" s="1"/>
  <c r="U362" i="4"/>
  <c r="P362" i="4"/>
  <c r="R362" i="4" s="1"/>
  <c r="O362" i="4"/>
  <c r="M362" i="4"/>
  <c r="J362" i="4"/>
  <c r="E362" i="4"/>
  <c r="G362" i="4" s="1"/>
  <c r="U366" i="4"/>
  <c r="P366" i="4"/>
  <c r="R366" i="4" s="1"/>
  <c r="O366" i="4"/>
  <c r="M366" i="4"/>
  <c r="J366" i="4"/>
  <c r="E366" i="4"/>
  <c r="G366" i="4" s="1"/>
  <c r="U373" i="4"/>
  <c r="P373" i="4"/>
  <c r="R373" i="4" s="1"/>
  <c r="O373" i="4"/>
  <c r="M373" i="4"/>
  <c r="J373" i="4"/>
  <c r="E373" i="4"/>
  <c r="G373" i="4" s="1"/>
  <c r="U369" i="4"/>
  <c r="P369" i="4"/>
  <c r="R369" i="4" s="1"/>
  <c r="O369" i="4"/>
  <c r="M369" i="4"/>
  <c r="J369" i="4"/>
  <c r="G369" i="4"/>
  <c r="E369" i="4"/>
  <c r="U375" i="4"/>
  <c r="P375" i="4"/>
  <c r="R375" i="4" s="1"/>
  <c r="O375" i="4"/>
  <c r="M375" i="4"/>
  <c r="J375" i="4"/>
  <c r="E375" i="4"/>
  <c r="G375" i="4" s="1"/>
  <c r="U388" i="4"/>
  <c r="P388" i="4"/>
  <c r="R388" i="4" s="1"/>
  <c r="O388" i="4"/>
  <c r="M388" i="4"/>
  <c r="J388" i="4"/>
  <c r="E388" i="4"/>
  <c r="G388" i="4" s="1"/>
  <c r="U384" i="4"/>
  <c r="P384" i="4"/>
  <c r="R384" i="4" s="1"/>
  <c r="O384" i="4"/>
  <c r="M384" i="4"/>
  <c r="J384" i="4"/>
  <c r="E384" i="4"/>
  <c r="G384" i="4" s="1"/>
  <c r="U378" i="4"/>
  <c r="P378" i="4"/>
  <c r="R378" i="4" s="1"/>
  <c r="O378" i="4"/>
  <c r="M378" i="4"/>
  <c r="J378" i="4"/>
  <c r="E378" i="4"/>
  <c r="G378" i="4" s="1"/>
  <c r="U385" i="4"/>
  <c r="P385" i="4"/>
  <c r="R385" i="4" s="1"/>
  <c r="O385" i="4"/>
  <c r="M385" i="4"/>
  <c r="J385" i="4"/>
  <c r="E385" i="4"/>
  <c r="G385" i="4" s="1"/>
  <c r="U371" i="4"/>
  <c r="P371" i="4"/>
  <c r="R371" i="4" s="1"/>
  <c r="O371" i="4"/>
  <c r="M371" i="4"/>
  <c r="J371" i="4"/>
  <c r="E371" i="4"/>
  <c r="G371" i="4" s="1"/>
  <c r="U380" i="4"/>
  <c r="P380" i="4"/>
  <c r="R380" i="4" s="1"/>
  <c r="O380" i="4"/>
  <c r="M380" i="4"/>
  <c r="J380" i="4"/>
  <c r="E380" i="4"/>
  <c r="G380" i="4" s="1"/>
  <c r="U387" i="4"/>
  <c r="P387" i="4"/>
  <c r="R387" i="4" s="1"/>
  <c r="O387" i="4"/>
  <c r="M387" i="4"/>
  <c r="J387" i="4"/>
  <c r="E387" i="4"/>
  <c r="G387" i="4" s="1"/>
  <c r="U377" i="4"/>
  <c r="P377" i="4"/>
  <c r="R377" i="4" s="1"/>
  <c r="O377" i="4"/>
  <c r="M377" i="4"/>
  <c r="J377" i="4"/>
  <c r="E377" i="4"/>
  <c r="G377" i="4" s="1"/>
  <c r="U383" i="4"/>
  <c r="P383" i="4"/>
  <c r="R383" i="4" s="1"/>
  <c r="O383" i="4"/>
  <c r="M383" i="4"/>
  <c r="J383" i="4"/>
  <c r="E383" i="4"/>
  <c r="G383" i="4" s="1"/>
  <c r="U363" i="4"/>
  <c r="R363" i="4"/>
  <c r="P363" i="4"/>
  <c r="O363" i="4"/>
  <c r="M363" i="4"/>
  <c r="J363" i="4"/>
  <c r="E363" i="4"/>
  <c r="G363" i="4" s="1"/>
  <c r="U372" i="4"/>
  <c r="P372" i="4"/>
  <c r="R372" i="4" s="1"/>
  <c r="O372" i="4"/>
  <c r="M372" i="4"/>
  <c r="J372" i="4"/>
  <c r="E372" i="4"/>
  <c r="G372" i="4" s="1"/>
  <c r="U381" i="4"/>
  <c r="P381" i="4"/>
  <c r="R381" i="4" s="1"/>
  <c r="O381" i="4"/>
  <c r="M381" i="4"/>
  <c r="J381" i="4"/>
  <c r="E381" i="4"/>
  <c r="G381" i="4" s="1"/>
  <c r="U382" i="4"/>
  <c r="P382" i="4"/>
  <c r="R382" i="4" s="1"/>
  <c r="O382" i="4"/>
  <c r="M382" i="4"/>
  <c r="J382" i="4"/>
  <c r="E382" i="4"/>
  <c r="G382" i="4" s="1"/>
  <c r="U379" i="4"/>
  <c r="P379" i="4"/>
  <c r="R379" i="4" s="1"/>
  <c r="O379" i="4"/>
  <c r="M379" i="4"/>
  <c r="J379" i="4"/>
  <c r="E379" i="4"/>
  <c r="G379" i="4" s="1"/>
  <c r="U368" i="4"/>
  <c r="P368" i="4"/>
  <c r="R368" i="4" s="1"/>
  <c r="O368" i="4"/>
  <c r="M368" i="4"/>
  <c r="J368" i="4"/>
  <c r="E368" i="4"/>
  <c r="G368" i="4" s="1"/>
  <c r="U370" i="4"/>
  <c r="P370" i="4"/>
  <c r="R370" i="4" s="1"/>
  <c r="O370" i="4"/>
  <c r="M370" i="4"/>
  <c r="J370" i="4"/>
  <c r="E370" i="4"/>
  <c r="G370" i="4" s="1"/>
  <c r="U374" i="4"/>
  <c r="P374" i="4"/>
  <c r="R374" i="4" s="1"/>
  <c r="O374" i="4"/>
  <c r="M374" i="4"/>
  <c r="J374" i="4"/>
  <c r="E374" i="4"/>
  <c r="G374" i="4" s="1"/>
  <c r="U365" i="4"/>
  <c r="P365" i="4"/>
  <c r="R365" i="4" s="1"/>
  <c r="O365" i="4"/>
  <c r="M365" i="4"/>
  <c r="J365" i="4"/>
  <c r="E365" i="4"/>
  <c r="G365" i="4" s="1"/>
  <c r="U364" i="4"/>
  <c r="P364" i="4"/>
  <c r="R364" i="4" s="1"/>
  <c r="O364" i="4"/>
  <c r="M364" i="4"/>
  <c r="J364" i="4"/>
  <c r="E364" i="4"/>
  <c r="G364" i="4" s="1"/>
  <c r="U376" i="4"/>
  <c r="P376" i="4"/>
  <c r="R376" i="4" s="1"/>
  <c r="O376" i="4"/>
  <c r="M376" i="4"/>
  <c r="J376" i="4"/>
  <c r="E376" i="4"/>
  <c r="G376" i="4" s="1"/>
  <c r="U360" i="4"/>
  <c r="P360" i="4"/>
  <c r="O360" i="4"/>
  <c r="M360" i="4"/>
  <c r="J360" i="4"/>
  <c r="E360" i="4"/>
  <c r="G360" i="4" s="1"/>
  <c r="U341" i="4"/>
  <c r="P341" i="4"/>
  <c r="R341" i="4" s="1"/>
  <c r="O341" i="4"/>
  <c r="M341" i="4"/>
  <c r="J341" i="4"/>
  <c r="E341" i="4"/>
  <c r="G341" i="4" s="1"/>
  <c r="U339" i="4"/>
  <c r="P339" i="4"/>
  <c r="R339" i="4" s="1"/>
  <c r="O339" i="4"/>
  <c r="M339" i="4"/>
  <c r="J339" i="4"/>
  <c r="E339" i="4"/>
  <c r="G339" i="4" s="1"/>
  <c r="U340" i="4"/>
  <c r="P340" i="4"/>
  <c r="R340" i="4" s="1"/>
  <c r="O340" i="4"/>
  <c r="M340" i="4"/>
  <c r="J340" i="4"/>
  <c r="E340" i="4"/>
  <c r="G340" i="4" s="1"/>
  <c r="U353" i="4"/>
  <c r="P353" i="4"/>
  <c r="R353" i="4" s="1"/>
  <c r="O353" i="4"/>
  <c r="M353" i="4"/>
  <c r="J353" i="4"/>
  <c r="E353" i="4"/>
  <c r="G353" i="4" s="1"/>
  <c r="U354" i="4"/>
  <c r="P354" i="4"/>
  <c r="R354" i="4" s="1"/>
  <c r="O354" i="4"/>
  <c r="M354" i="4"/>
  <c r="J354" i="4"/>
  <c r="E354" i="4"/>
  <c r="G354" i="4" s="1"/>
  <c r="U338" i="4"/>
  <c r="P338" i="4"/>
  <c r="R338" i="4" s="1"/>
  <c r="O338" i="4"/>
  <c r="M338" i="4"/>
  <c r="J338" i="4"/>
  <c r="E338" i="4"/>
  <c r="G338" i="4" s="1"/>
  <c r="U348" i="4"/>
  <c r="P348" i="4"/>
  <c r="R348" i="4" s="1"/>
  <c r="O348" i="4"/>
  <c r="M348" i="4"/>
  <c r="J348" i="4"/>
  <c r="E348" i="4"/>
  <c r="G348" i="4" s="1"/>
  <c r="U345" i="4"/>
  <c r="P345" i="4"/>
  <c r="R345" i="4" s="1"/>
  <c r="O345" i="4"/>
  <c r="M345" i="4"/>
  <c r="J345" i="4"/>
  <c r="E345" i="4"/>
  <c r="G345" i="4" s="1"/>
  <c r="U350" i="4"/>
  <c r="P350" i="4"/>
  <c r="R350" i="4" s="1"/>
  <c r="O350" i="4"/>
  <c r="M350" i="4"/>
  <c r="J350" i="4"/>
  <c r="E350" i="4"/>
  <c r="G350" i="4" s="1"/>
  <c r="U343" i="4"/>
  <c r="R343" i="4"/>
  <c r="P343" i="4"/>
  <c r="O343" i="4"/>
  <c r="M343" i="4"/>
  <c r="J343" i="4"/>
  <c r="E343" i="4"/>
  <c r="G343" i="4" s="1"/>
  <c r="U333" i="4"/>
  <c r="P333" i="4"/>
  <c r="R333" i="4" s="1"/>
  <c r="O333" i="4"/>
  <c r="M333" i="4"/>
  <c r="J333" i="4"/>
  <c r="E333" i="4"/>
  <c r="G333" i="4" s="1"/>
  <c r="U335" i="4"/>
  <c r="P335" i="4"/>
  <c r="R335" i="4" s="1"/>
  <c r="O335" i="4"/>
  <c r="M335" i="4"/>
  <c r="J335" i="4"/>
  <c r="E335" i="4"/>
  <c r="G335" i="4" s="1"/>
  <c r="U351" i="4"/>
  <c r="P351" i="4"/>
  <c r="R351" i="4" s="1"/>
  <c r="O351" i="4"/>
  <c r="M351" i="4"/>
  <c r="J351" i="4"/>
  <c r="E351" i="4"/>
  <c r="G351" i="4" s="1"/>
  <c r="U336" i="4"/>
  <c r="P336" i="4"/>
  <c r="R336" i="4" s="1"/>
  <c r="O336" i="4"/>
  <c r="M336" i="4"/>
  <c r="J336" i="4"/>
  <c r="E336" i="4"/>
  <c r="G336" i="4" s="1"/>
  <c r="U355" i="4"/>
  <c r="R355" i="4"/>
  <c r="P355" i="4"/>
  <c r="O355" i="4"/>
  <c r="M355" i="4"/>
  <c r="J355" i="4"/>
  <c r="E355" i="4"/>
  <c r="G355" i="4" s="1"/>
  <c r="U359" i="4"/>
  <c r="P359" i="4"/>
  <c r="R359" i="4" s="1"/>
  <c r="O359" i="4"/>
  <c r="M359" i="4"/>
  <c r="J359" i="4"/>
  <c r="E359" i="4"/>
  <c r="G359" i="4" s="1"/>
  <c r="U344" i="4"/>
  <c r="P344" i="4"/>
  <c r="R344" i="4" s="1"/>
  <c r="O344" i="4"/>
  <c r="M344" i="4"/>
  <c r="J344" i="4"/>
  <c r="E344" i="4"/>
  <c r="G344" i="4" s="1"/>
  <c r="U346" i="4"/>
  <c r="P346" i="4"/>
  <c r="R346" i="4" s="1"/>
  <c r="O346" i="4"/>
  <c r="M346" i="4"/>
  <c r="J346" i="4"/>
  <c r="E346" i="4"/>
  <c r="G346" i="4" s="1"/>
  <c r="U361" i="4"/>
  <c r="P361" i="4"/>
  <c r="R361" i="4" s="1"/>
  <c r="O361" i="4"/>
  <c r="M361" i="4"/>
  <c r="J361" i="4"/>
  <c r="E361" i="4"/>
  <c r="G361" i="4" s="1"/>
  <c r="U357" i="4"/>
  <c r="P357" i="4"/>
  <c r="R357" i="4" s="1"/>
  <c r="O357" i="4"/>
  <c r="M357" i="4"/>
  <c r="J357" i="4"/>
  <c r="G357" i="4"/>
  <c r="E357" i="4"/>
  <c r="U349" i="4"/>
  <c r="P349" i="4"/>
  <c r="R349" i="4" s="1"/>
  <c r="O349" i="4"/>
  <c r="M349" i="4"/>
  <c r="J349" i="4"/>
  <c r="E349" i="4"/>
  <c r="G349" i="4" s="1"/>
  <c r="U352" i="4"/>
  <c r="P352" i="4"/>
  <c r="R352" i="4" s="1"/>
  <c r="O352" i="4"/>
  <c r="M352" i="4"/>
  <c r="J352" i="4"/>
  <c r="E352" i="4"/>
  <c r="G352" i="4" s="1"/>
  <c r="U358" i="4"/>
  <c r="P358" i="4"/>
  <c r="R358" i="4" s="1"/>
  <c r="O358" i="4"/>
  <c r="M358" i="4"/>
  <c r="J358" i="4"/>
  <c r="E358" i="4"/>
  <c r="G358" i="4" s="1"/>
  <c r="U334" i="4"/>
  <c r="P334" i="4"/>
  <c r="R334" i="4" s="1"/>
  <c r="O334" i="4"/>
  <c r="M334" i="4"/>
  <c r="J334" i="4"/>
  <c r="E334" i="4"/>
  <c r="G334" i="4" s="1"/>
  <c r="U347" i="4"/>
  <c r="P347" i="4"/>
  <c r="R347" i="4" s="1"/>
  <c r="O347" i="4"/>
  <c r="M347" i="4"/>
  <c r="J347" i="4"/>
  <c r="E347" i="4"/>
  <c r="G347" i="4" s="1"/>
  <c r="U342" i="4"/>
  <c r="P342" i="4"/>
  <c r="R342" i="4" s="1"/>
  <c r="O342" i="4"/>
  <c r="M342" i="4"/>
  <c r="J342" i="4"/>
  <c r="E342" i="4"/>
  <c r="G342" i="4" s="1"/>
  <c r="U356" i="4"/>
  <c r="P356" i="4"/>
  <c r="R356" i="4" s="1"/>
  <c r="O356" i="4"/>
  <c r="M356" i="4"/>
  <c r="J356" i="4"/>
  <c r="E356" i="4"/>
  <c r="G356" i="4" s="1"/>
  <c r="U337" i="4"/>
  <c r="P337" i="4"/>
  <c r="R337" i="4" s="1"/>
  <c r="O337" i="4"/>
  <c r="M337" i="4"/>
  <c r="J337" i="4"/>
  <c r="E337" i="4"/>
  <c r="G337" i="4" s="1"/>
  <c r="U271" i="4"/>
  <c r="P271" i="4"/>
  <c r="R271" i="4" s="1"/>
  <c r="O271" i="4"/>
  <c r="M271" i="4"/>
  <c r="J271" i="4"/>
  <c r="E271" i="4"/>
  <c r="G271" i="4" s="1"/>
  <c r="U265" i="4"/>
  <c r="P265" i="4"/>
  <c r="R265" i="4" s="1"/>
  <c r="O265" i="4"/>
  <c r="M265" i="4"/>
  <c r="J265" i="4"/>
  <c r="E265" i="4"/>
  <c r="G265" i="4" s="1"/>
  <c r="U250" i="4"/>
  <c r="P250" i="4"/>
  <c r="R250" i="4" s="1"/>
  <c r="O250" i="4"/>
  <c r="M250" i="4"/>
  <c r="J250" i="4"/>
  <c r="E250" i="4"/>
  <c r="G250" i="4" s="1"/>
  <c r="U264" i="4"/>
  <c r="P264" i="4"/>
  <c r="R264" i="4" s="1"/>
  <c r="O264" i="4"/>
  <c r="M264" i="4"/>
  <c r="J264" i="4"/>
  <c r="E264" i="4"/>
  <c r="G264" i="4" s="1"/>
  <c r="U260" i="4"/>
  <c r="P260" i="4"/>
  <c r="R260" i="4" s="1"/>
  <c r="O260" i="4"/>
  <c r="M260" i="4"/>
  <c r="J260" i="4"/>
  <c r="E260" i="4"/>
  <c r="G260" i="4" s="1"/>
  <c r="U257" i="4"/>
  <c r="P257" i="4"/>
  <c r="R257" i="4" s="1"/>
  <c r="O257" i="4"/>
  <c r="M257" i="4"/>
  <c r="J257" i="4"/>
  <c r="E257" i="4"/>
  <c r="G257" i="4" s="1"/>
  <c r="U278" i="4"/>
  <c r="P278" i="4"/>
  <c r="R278" i="4" s="1"/>
  <c r="O278" i="4"/>
  <c r="M278" i="4"/>
  <c r="J278" i="4"/>
  <c r="E278" i="4"/>
  <c r="G278" i="4" s="1"/>
  <c r="U280" i="4"/>
  <c r="P280" i="4"/>
  <c r="R280" i="4" s="1"/>
  <c r="O280" i="4"/>
  <c r="M280" i="4"/>
  <c r="J280" i="4"/>
  <c r="E280" i="4"/>
  <c r="G280" i="4" s="1"/>
  <c r="U286" i="4"/>
  <c r="P286" i="4"/>
  <c r="R286" i="4" s="1"/>
  <c r="O286" i="4"/>
  <c r="M286" i="4"/>
  <c r="J286" i="4"/>
  <c r="E286" i="4"/>
  <c r="G286" i="4" s="1"/>
  <c r="U279" i="4"/>
  <c r="P279" i="4"/>
  <c r="R279" i="4" s="1"/>
  <c r="O279" i="4"/>
  <c r="M279" i="4"/>
  <c r="J279" i="4"/>
  <c r="E279" i="4"/>
  <c r="G279" i="4" s="1"/>
  <c r="U273" i="4"/>
  <c r="P273" i="4"/>
  <c r="R273" i="4" s="1"/>
  <c r="O273" i="4"/>
  <c r="M273" i="4"/>
  <c r="J273" i="4"/>
  <c r="E273" i="4"/>
  <c r="G273" i="4" s="1"/>
  <c r="U285" i="4"/>
  <c r="P285" i="4"/>
  <c r="R285" i="4" s="1"/>
  <c r="O285" i="4"/>
  <c r="M285" i="4"/>
  <c r="J285" i="4"/>
  <c r="E285" i="4"/>
  <c r="G285" i="4" s="1"/>
  <c r="U276" i="4"/>
  <c r="P276" i="4"/>
  <c r="R276" i="4" s="1"/>
  <c r="O276" i="4"/>
  <c r="M276" i="4"/>
  <c r="J276" i="4"/>
  <c r="E276" i="4"/>
  <c r="G276" i="4" s="1"/>
  <c r="U283" i="4"/>
  <c r="P283" i="4"/>
  <c r="R283" i="4" s="1"/>
  <c r="O283" i="4"/>
  <c r="M283" i="4"/>
  <c r="J283" i="4"/>
  <c r="E283" i="4"/>
  <c r="G283" i="4" s="1"/>
  <c r="U277" i="4"/>
  <c r="P277" i="4"/>
  <c r="R277" i="4" s="1"/>
  <c r="O277" i="4"/>
  <c r="M277" i="4"/>
  <c r="J277" i="4"/>
  <c r="E277" i="4"/>
  <c r="G277" i="4" s="1"/>
  <c r="U256" i="4"/>
  <c r="P256" i="4"/>
  <c r="R256" i="4" s="1"/>
  <c r="O256" i="4"/>
  <c r="M256" i="4"/>
  <c r="J256" i="4"/>
  <c r="E256" i="4"/>
  <c r="G256" i="4" s="1"/>
  <c r="U259" i="4"/>
  <c r="P259" i="4"/>
  <c r="R259" i="4" s="1"/>
  <c r="O259" i="4"/>
  <c r="M259" i="4"/>
  <c r="J259" i="4"/>
  <c r="E259" i="4"/>
  <c r="G259" i="4" s="1"/>
  <c r="U262" i="4"/>
  <c r="P262" i="4"/>
  <c r="R262" i="4" s="1"/>
  <c r="O262" i="4"/>
  <c r="M262" i="4"/>
  <c r="J262" i="4"/>
  <c r="E262" i="4"/>
  <c r="G262" i="4" s="1"/>
  <c r="U272" i="4"/>
  <c r="P272" i="4"/>
  <c r="R272" i="4" s="1"/>
  <c r="O272" i="4"/>
  <c r="M272" i="4"/>
  <c r="J272" i="4"/>
  <c r="E272" i="4"/>
  <c r="G272" i="4" s="1"/>
  <c r="U282" i="4"/>
  <c r="P282" i="4"/>
  <c r="R282" i="4" s="1"/>
  <c r="O282" i="4"/>
  <c r="M282" i="4"/>
  <c r="J282" i="4"/>
  <c r="E282" i="4"/>
  <c r="G282" i="4" s="1"/>
  <c r="U266" i="4"/>
  <c r="P266" i="4"/>
  <c r="R266" i="4" s="1"/>
  <c r="O266" i="4"/>
  <c r="M266" i="4"/>
  <c r="J266" i="4"/>
  <c r="E266" i="4"/>
  <c r="G266" i="4" s="1"/>
  <c r="U253" i="4"/>
  <c r="P253" i="4"/>
  <c r="R253" i="4" s="1"/>
  <c r="O253" i="4"/>
  <c r="M253" i="4"/>
  <c r="J253" i="4"/>
  <c r="E253" i="4"/>
  <c r="G253" i="4" s="1"/>
  <c r="U269" i="4"/>
  <c r="P269" i="4"/>
  <c r="R269" i="4" s="1"/>
  <c r="O269" i="4"/>
  <c r="M269" i="4"/>
  <c r="J269" i="4"/>
  <c r="E269" i="4"/>
  <c r="G269" i="4" s="1"/>
  <c r="U258" i="4"/>
  <c r="P258" i="4"/>
  <c r="R258" i="4" s="1"/>
  <c r="O258" i="4"/>
  <c r="M258" i="4"/>
  <c r="J258" i="4"/>
  <c r="E258" i="4"/>
  <c r="G258" i="4" s="1"/>
  <c r="U252" i="4"/>
  <c r="P252" i="4"/>
  <c r="R252" i="4" s="1"/>
  <c r="O252" i="4"/>
  <c r="M252" i="4"/>
  <c r="J252" i="4"/>
  <c r="E252" i="4"/>
  <c r="G252" i="4" s="1"/>
  <c r="U254" i="4"/>
  <c r="P254" i="4"/>
  <c r="R254" i="4" s="1"/>
  <c r="O254" i="4"/>
  <c r="M254" i="4"/>
  <c r="J254" i="4"/>
  <c r="E254" i="4"/>
  <c r="G254" i="4" s="1"/>
  <c r="U268" i="4"/>
  <c r="P268" i="4"/>
  <c r="R268" i="4" s="1"/>
  <c r="O268" i="4"/>
  <c r="M268" i="4"/>
  <c r="J268" i="4"/>
  <c r="E268" i="4"/>
  <c r="G268" i="4" s="1"/>
  <c r="U267" i="4"/>
  <c r="P267" i="4"/>
  <c r="R267" i="4" s="1"/>
  <c r="O267" i="4"/>
  <c r="M267" i="4"/>
  <c r="J267" i="4"/>
  <c r="E267" i="4"/>
  <c r="G267" i="4" s="1"/>
  <c r="U263" i="4"/>
  <c r="P263" i="4"/>
  <c r="R263" i="4" s="1"/>
  <c r="O263" i="4"/>
  <c r="M263" i="4"/>
  <c r="J263" i="4"/>
  <c r="E263" i="4"/>
  <c r="G263" i="4" s="1"/>
  <c r="U261" i="4"/>
  <c r="P261" i="4"/>
  <c r="R261" i="4" s="1"/>
  <c r="O261" i="4"/>
  <c r="M261" i="4"/>
  <c r="J261" i="4"/>
  <c r="E261" i="4"/>
  <c r="G261" i="4" s="1"/>
  <c r="U270" i="4"/>
  <c r="P270" i="4"/>
  <c r="R270" i="4" s="1"/>
  <c r="O270" i="4"/>
  <c r="M270" i="4"/>
  <c r="J270" i="4"/>
  <c r="E270" i="4"/>
  <c r="G270" i="4" s="1"/>
  <c r="U251" i="4"/>
  <c r="P251" i="4"/>
  <c r="R251" i="4" s="1"/>
  <c r="O251" i="4"/>
  <c r="M251" i="4"/>
  <c r="J251" i="4"/>
  <c r="E251" i="4"/>
  <c r="G251" i="4" s="1"/>
  <c r="U275" i="4"/>
  <c r="P275" i="4"/>
  <c r="R275" i="4" s="1"/>
  <c r="O275" i="4"/>
  <c r="M275" i="4"/>
  <c r="J275" i="4"/>
  <c r="E275" i="4"/>
  <c r="G275" i="4" s="1"/>
  <c r="U274" i="4"/>
  <c r="P274" i="4"/>
  <c r="R274" i="4" s="1"/>
  <c r="O274" i="4"/>
  <c r="M274" i="4"/>
  <c r="J274" i="4"/>
  <c r="E274" i="4"/>
  <c r="G274" i="4" s="1"/>
  <c r="U284" i="4"/>
  <c r="P284" i="4"/>
  <c r="R284" i="4" s="1"/>
  <c r="O284" i="4"/>
  <c r="M284" i="4"/>
  <c r="J284" i="4"/>
  <c r="E284" i="4"/>
  <c r="G284" i="4" s="1"/>
  <c r="S281" i="4"/>
  <c r="U281" i="4" s="1"/>
  <c r="P281" i="4"/>
  <c r="R281" i="4" s="1"/>
  <c r="O281" i="4"/>
  <c r="M281" i="4"/>
  <c r="H281" i="4"/>
  <c r="J281" i="4" s="1"/>
  <c r="E281" i="4"/>
  <c r="G281" i="4" s="1"/>
  <c r="U255" i="4"/>
  <c r="P255" i="4"/>
  <c r="R255" i="4" s="1"/>
  <c r="O255" i="4"/>
  <c r="M255" i="4"/>
  <c r="J255" i="4"/>
  <c r="E255" i="4"/>
  <c r="G255" i="4" s="1"/>
  <c r="U232" i="4"/>
  <c r="R232" i="4"/>
  <c r="P232" i="4"/>
  <c r="O232" i="4"/>
  <c r="M232" i="4"/>
  <c r="J232" i="4"/>
  <c r="E232" i="4"/>
  <c r="G232" i="4" s="1"/>
  <c r="U200" i="4"/>
  <c r="P200" i="4"/>
  <c r="R200" i="4" s="1"/>
  <c r="O200" i="4"/>
  <c r="M200" i="4"/>
  <c r="J200" i="4"/>
  <c r="G200" i="4"/>
  <c r="E200" i="4"/>
  <c r="U243" i="4"/>
  <c r="P243" i="4"/>
  <c r="R243" i="4" s="1"/>
  <c r="O243" i="4"/>
  <c r="M243" i="4"/>
  <c r="J243" i="4"/>
  <c r="E243" i="4"/>
  <c r="G243" i="4" s="1"/>
  <c r="U240" i="4"/>
  <c r="P240" i="4"/>
  <c r="R240" i="4" s="1"/>
  <c r="O240" i="4"/>
  <c r="M240" i="4"/>
  <c r="J240" i="4"/>
  <c r="E240" i="4"/>
  <c r="G240" i="4" s="1"/>
  <c r="U222" i="4"/>
  <c r="P222" i="4"/>
  <c r="R222" i="4" s="1"/>
  <c r="O222" i="4"/>
  <c r="M222" i="4"/>
  <c r="J222" i="4"/>
  <c r="E222" i="4"/>
  <c r="G222" i="4" s="1"/>
  <c r="U197" i="4"/>
  <c r="P197" i="4"/>
  <c r="R197" i="4" s="1"/>
  <c r="O197" i="4"/>
  <c r="M197" i="4"/>
  <c r="J197" i="4"/>
  <c r="E197" i="4"/>
  <c r="G197" i="4" s="1"/>
  <c r="U213" i="4"/>
  <c r="P213" i="4"/>
  <c r="R213" i="4" s="1"/>
  <c r="O213" i="4"/>
  <c r="M213" i="4"/>
  <c r="J213" i="4"/>
  <c r="E213" i="4"/>
  <c r="G213" i="4" s="1"/>
  <c r="U221" i="4"/>
  <c r="P221" i="4"/>
  <c r="R221" i="4" s="1"/>
  <c r="O221" i="4"/>
  <c r="M221" i="4"/>
  <c r="J221" i="4"/>
  <c r="G221" i="4"/>
  <c r="E221" i="4"/>
  <c r="U235" i="4"/>
  <c r="P235" i="4"/>
  <c r="R235" i="4" s="1"/>
  <c r="O235" i="4"/>
  <c r="M235" i="4"/>
  <c r="J235" i="4"/>
  <c r="E235" i="4"/>
  <c r="G235" i="4" s="1"/>
  <c r="U211" i="4"/>
  <c r="P211" i="4"/>
  <c r="R211" i="4" s="1"/>
  <c r="O211" i="4"/>
  <c r="M211" i="4"/>
  <c r="J211" i="4"/>
  <c r="E211" i="4"/>
  <c r="G211" i="4" s="1"/>
  <c r="U227" i="4"/>
  <c r="P227" i="4"/>
  <c r="R227" i="4" s="1"/>
  <c r="O227" i="4"/>
  <c r="M227" i="4"/>
  <c r="J227" i="4"/>
  <c r="E227" i="4"/>
  <c r="G227" i="4" s="1"/>
  <c r="U248" i="4"/>
  <c r="P248" i="4"/>
  <c r="R248" i="4" s="1"/>
  <c r="O248" i="4"/>
  <c r="M248" i="4"/>
  <c r="J248" i="4"/>
  <c r="E248" i="4"/>
  <c r="G248" i="4" s="1"/>
  <c r="U225" i="4"/>
  <c r="P225" i="4"/>
  <c r="R225" i="4" s="1"/>
  <c r="O225" i="4"/>
  <c r="M225" i="4"/>
  <c r="J225" i="4"/>
  <c r="E225" i="4"/>
  <c r="G225" i="4" s="1"/>
  <c r="U209" i="4"/>
  <c r="P209" i="4"/>
  <c r="R209" i="4" s="1"/>
  <c r="O209" i="4"/>
  <c r="M209" i="4"/>
  <c r="J209" i="4"/>
  <c r="E209" i="4"/>
  <c r="G209" i="4" s="1"/>
  <c r="U237" i="4"/>
  <c r="P237" i="4"/>
  <c r="R237" i="4" s="1"/>
  <c r="O237" i="4"/>
  <c r="M237" i="4"/>
  <c r="J237" i="4"/>
  <c r="E237" i="4"/>
  <c r="G237" i="4" s="1"/>
  <c r="U244" i="4"/>
  <c r="P244" i="4"/>
  <c r="R244" i="4" s="1"/>
  <c r="O244" i="4"/>
  <c r="M244" i="4"/>
  <c r="J244" i="4"/>
  <c r="E244" i="4"/>
  <c r="G244" i="4" s="1"/>
  <c r="U247" i="4"/>
  <c r="P247" i="4"/>
  <c r="R247" i="4" s="1"/>
  <c r="O247" i="4"/>
  <c r="M247" i="4"/>
  <c r="J247" i="4"/>
  <c r="E247" i="4"/>
  <c r="G247" i="4" s="1"/>
  <c r="U223" i="4"/>
  <c r="P223" i="4"/>
  <c r="R223" i="4" s="1"/>
  <c r="O223" i="4"/>
  <c r="M223" i="4"/>
  <c r="J223" i="4"/>
  <c r="E223" i="4"/>
  <c r="G223" i="4" s="1"/>
  <c r="U216" i="4"/>
  <c r="P216" i="4"/>
  <c r="R216" i="4" s="1"/>
  <c r="O216" i="4"/>
  <c r="M216" i="4"/>
  <c r="J216" i="4"/>
  <c r="E216" i="4"/>
  <c r="G216" i="4" s="1"/>
  <c r="U241" i="4"/>
  <c r="P241" i="4"/>
  <c r="R241" i="4" s="1"/>
  <c r="O241" i="4"/>
  <c r="M241" i="4"/>
  <c r="J241" i="4"/>
  <c r="E241" i="4"/>
  <c r="G241" i="4" s="1"/>
  <c r="U205" i="4"/>
  <c r="P205" i="4"/>
  <c r="R205" i="4" s="1"/>
  <c r="O205" i="4"/>
  <c r="M205" i="4"/>
  <c r="J205" i="4"/>
  <c r="E205" i="4"/>
  <c r="G205" i="4" s="1"/>
  <c r="U196" i="4"/>
  <c r="P196" i="4"/>
  <c r="R196" i="4" s="1"/>
  <c r="O196" i="4"/>
  <c r="M196" i="4"/>
  <c r="J196" i="4"/>
  <c r="E196" i="4"/>
  <c r="G196" i="4" s="1"/>
  <c r="U230" i="4"/>
  <c r="P230" i="4"/>
  <c r="R230" i="4" s="1"/>
  <c r="O230" i="4"/>
  <c r="M230" i="4"/>
  <c r="J230" i="4"/>
  <c r="E230" i="4"/>
  <c r="G230" i="4" s="1"/>
  <c r="U210" i="4"/>
  <c r="P210" i="4"/>
  <c r="R210" i="4" s="1"/>
  <c r="O210" i="4"/>
  <c r="M210" i="4"/>
  <c r="J210" i="4"/>
  <c r="E210" i="4"/>
  <c r="G210" i="4" s="1"/>
  <c r="U195" i="4"/>
  <c r="P195" i="4"/>
  <c r="R195" i="4" s="1"/>
  <c r="O195" i="4"/>
  <c r="M195" i="4"/>
  <c r="J195" i="4"/>
  <c r="E195" i="4"/>
  <c r="G195" i="4" s="1"/>
  <c r="U212" i="4"/>
  <c r="P212" i="4"/>
  <c r="R212" i="4" s="1"/>
  <c r="O212" i="4"/>
  <c r="M212" i="4"/>
  <c r="J212" i="4"/>
  <c r="E212" i="4"/>
  <c r="G212" i="4" s="1"/>
  <c r="U234" i="4"/>
  <c r="P234" i="4"/>
  <c r="R234" i="4" s="1"/>
  <c r="O234" i="4"/>
  <c r="M234" i="4"/>
  <c r="J234" i="4"/>
  <c r="E234" i="4"/>
  <c r="G234" i="4" s="1"/>
  <c r="U228" i="4"/>
  <c r="P228" i="4"/>
  <c r="R228" i="4" s="1"/>
  <c r="O228" i="4"/>
  <c r="M228" i="4"/>
  <c r="J228" i="4"/>
  <c r="E228" i="4"/>
  <c r="G228" i="4" s="1"/>
  <c r="U207" i="4"/>
  <c r="P207" i="4"/>
  <c r="R207" i="4" s="1"/>
  <c r="O207" i="4"/>
  <c r="M207" i="4"/>
  <c r="J207" i="4"/>
  <c r="G207" i="4"/>
  <c r="E207" i="4"/>
  <c r="U231" i="4"/>
  <c r="P231" i="4"/>
  <c r="R231" i="4" s="1"/>
  <c r="O231" i="4"/>
  <c r="M231" i="4"/>
  <c r="J231" i="4"/>
  <c r="E231" i="4"/>
  <c r="G231" i="4" s="1"/>
  <c r="U246" i="4"/>
  <c r="P246" i="4"/>
  <c r="R246" i="4" s="1"/>
  <c r="O246" i="4"/>
  <c r="M246" i="4"/>
  <c r="J246" i="4"/>
  <c r="E246" i="4"/>
  <c r="G246" i="4" s="1"/>
  <c r="U249" i="4"/>
  <c r="P249" i="4"/>
  <c r="R249" i="4" s="1"/>
  <c r="O249" i="4"/>
  <c r="M249" i="4"/>
  <c r="J249" i="4"/>
  <c r="E249" i="4"/>
  <c r="G249" i="4" s="1"/>
  <c r="U204" i="4"/>
  <c r="P204" i="4"/>
  <c r="R204" i="4" s="1"/>
  <c r="O204" i="4"/>
  <c r="M204" i="4"/>
  <c r="J204" i="4"/>
  <c r="E204" i="4"/>
  <c r="G204" i="4" s="1"/>
  <c r="U233" i="4"/>
  <c r="P233" i="4"/>
  <c r="R233" i="4" s="1"/>
  <c r="O233" i="4"/>
  <c r="M233" i="4"/>
  <c r="J233" i="4"/>
  <c r="E233" i="4"/>
  <c r="G233" i="4" s="1"/>
  <c r="U198" i="4"/>
  <c r="P198" i="4"/>
  <c r="R198" i="4" s="1"/>
  <c r="O198" i="4"/>
  <c r="M198" i="4"/>
  <c r="J198" i="4"/>
  <c r="E198" i="4"/>
  <c r="G198" i="4" s="1"/>
  <c r="U238" i="4"/>
  <c r="P238" i="4"/>
  <c r="R238" i="4" s="1"/>
  <c r="O238" i="4"/>
  <c r="M238" i="4"/>
  <c r="J238" i="4"/>
  <c r="E238" i="4"/>
  <c r="G238" i="4" s="1"/>
  <c r="U242" i="4"/>
  <c r="R242" i="4"/>
  <c r="P242" i="4"/>
  <c r="O242" i="4"/>
  <c r="M242" i="4"/>
  <c r="J242" i="4"/>
  <c r="E242" i="4"/>
  <c r="G242" i="4" s="1"/>
  <c r="U215" i="4"/>
  <c r="P215" i="4"/>
  <c r="R215" i="4" s="1"/>
  <c r="O215" i="4"/>
  <c r="M215" i="4"/>
  <c r="J215" i="4"/>
  <c r="E215" i="4"/>
  <c r="G215" i="4" s="1"/>
  <c r="U226" i="4"/>
  <c r="P226" i="4"/>
  <c r="R226" i="4" s="1"/>
  <c r="O226" i="4"/>
  <c r="M226" i="4"/>
  <c r="J226" i="4"/>
  <c r="E226" i="4"/>
  <c r="G226" i="4" s="1"/>
  <c r="U218" i="4"/>
  <c r="P218" i="4"/>
  <c r="R218" i="4" s="1"/>
  <c r="O218" i="4"/>
  <c r="M218" i="4"/>
  <c r="J218" i="4"/>
  <c r="E218" i="4"/>
  <c r="G218" i="4" s="1"/>
  <c r="U236" i="4"/>
  <c r="P236" i="4"/>
  <c r="R236" i="4" s="1"/>
  <c r="O236" i="4"/>
  <c r="M236" i="4"/>
  <c r="J236" i="4"/>
  <c r="E236" i="4"/>
  <c r="G236" i="4" s="1"/>
  <c r="U224" i="4"/>
  <c r="P224" i="4"/>
  <c r="R224" i="4" s="1"/>
  <c r="O224" i="4"/>
  <c r="M224" i="4"/>
  <c r="J224" i="4"/>
  <c r="E224" i="4"/>
  <c r="G224" i="4" s="1"/>
  <c r="U219" i="4"/>
  <c r="P219" i="4"/>
  <c r="R219" i="4" s="1"/>
  <c r="O219" i="4"/>
  <c r="M219" i="4"/>
  <c r="J219" i="4"/>
  <c r="E219" i="4"/>
  <c r="G219" i="4" s="1"/>
  <c r="U220" i="4"/>
  <c r="P220" i="4"/>
  <c r="R220" i="4" s="1"/>
  <c r="O220" i="4"/>
  <c r="M220" i="4"/>
  <c r="J220" i="4"/>
  <c r="G220" i="4"/>
  <c r="E220" i="4"/>
  <c r="U229" i="4"/>
  <c r="P229" i="4"/>
  <c r="R229" i="4" s="1"/>
  <c r="O229" i="4"/>
  <c r="M229" i="4"/>
  <c r="J229" i="4"/>
  <c r="E229" i="4"/>
  <c r="G229" i="4" s="1"/>
  <c r="U239" i="4"/>
  <c r="P239" i="4"/>
  <c r="R239" i="4" s="1"/>
  <c r="O239" i="4"/>
  <c r="M239" i="4"/>
  <c r="J239" i="4"/>
  <c r="E239" i="4"/>
  <c r="G239" i="4" s="1"/>
  <c r="U214" i="4"/>
  <c r="P214" i="4"/>
  <c r="R214" i="4" s="1"/>
  <c r="O214" i="4"/>
  <c r="M214" i="4"/>
  <c r="J214" i="4"/>
  <c r="E214" i="4"/>
  <c r="G214" i="4" s="1"/>
  <c r="U202" i="4"/>
  <c r="P202" i="4"/>
  <c r="R202" i="4" s="1"/>
  <c r="O202" i="4"/>
  <c r="M202" i="4"/>
  <c r="J202" i="4"/>
  <c r="E202" i="4"/>
  <c r="G202" i="4" s="1"/>
  <c r="U203" i="4"/>
  <c r="R203" i="4"/>
  <c r="P203" i="4"/>
  <c r="O203" i="4"/>
  <c r="M203" i="4"/>
  <c r="J203" i="4"/>
  <c r="E203" i="4"/>
  <c r="G203" i="4" s="1"/>
  <c r="U208" i="4"/>
  <c r="P208" i="4"/>
  <c r="R208" i="4" s="1"/>
  <c r="O208" i="4"/>
  <c r="M208" i="4"/>
  <c r="J208" i="4"/>
  <c r="E208" i="4"/>
  <c r="G208" i="4" s="1"/>
  <c r="U206" i="4"/>
  <c r="P206" i="4"/>
  <c r="R206" i="4" s="1"/>
  <c r="O206" i="4"/>
  <c r="M206" i="4"/>
  <c r="J206" i="4"/>
  <c r="E206" i="4"/>
  <c r="G206" i="4" s="1"/>
  <c r="U199" i="4"/>
  <c r="P199" i="4"/>
  <c r="R199" i="4" s="1"/>
  <c r="O199" i="4"/>
  <c r="M199" i="4"/>
  <c r="J199" i="4"/>
  <c r="E199" i="4"/>
  <c r="G199" i="4" s="1"/>
  <c r="U245" i="4"/>
  <c r="P245" i="4"/>
  <c r="R245" i="4" s="1"/>
  <c r="O245" i="4"/>
  <c r="M245" i="4"/>
  <c r="J245" i="4"/>
  <c r="G245" i="4"/>
  <c r="E245" i="4"/>
  <c r="U217" i="4"/>
  <c r="P217" i="4"/>
  <c r="R217" i="4" s="1"/>
  <c r="O217" i="4"/>
  <c r="M217" i="4"/>
  <c r="J217" i="4"/>
  <c r="E217" i="4"/>
  <c r="G217" i="4" s="1"/>
  <c r="U201" i="4"/>
  <c r="P201" i="4"/>
  <c r="R201" i="4" s="1"/>
  <c r="O201" i="4"/>
  <c r="M201" i="4"/>
  <c r="J201" i="4"/>
  <c r="E201" i="4"/>
  <c r="G201" i="4" s="1"/>
  <c r="U166" i="4"/>
  <c r="P166" i="4"/>
  <c r="R166" i="4" s="1"/>
  <c r="O166" i="4"/>
  <c r="M166" i="4"/>
  <c r="J166" i="4"/>
  <c r="E166" i="4"/>
  <c r="G166" i="4" s="1"/>
  <c r="U178" i="4"/>
  <c r="P178" i="4"/>
  <c r="R178" i="4" s="1"/>
  <c r="O178" i="4"/>
  <c r="M178" i="4"/>
  <c r="J178" i="4"/>
  <c r="E178" i="4"/>
  <c r="G178" i="4" s="1"/>
  <c r="U181" i="4"/>
  <c r="P181" i="4"/>
  <c r="R181" i="4" s="1"/>
  <c r="O181" i="4"/>
  <c r="M181" i="4"/>
  <c r="J181" i="4"/>
  <c r="E181" i="4"/>
  <c r="G181" i="4" s="1"/>
  <c r="U187" i="4"/>
  <c r="P187" i="4"/>
  <c r="R187" i="4" s="1"/>
  <c r="O187" i="4"/>
  <c r="M187" i="4"/>
  <c r="J187" i="4"/>
  <c r="G187" i="4"/>
  <c r="E187" i="4"/>
  <c r="U186" i="4"/>
  <c r="P186" i="4"/>
  <c r="R186" i="4" s="1"/>
  <c r="O186" i="4"/>
  <c r="M186" i="4"/>
  <c r="J186" i="4"/>
  <c r="E186" i="4"/>
  <c r="G186" i="4" s="1"/>
  <c r="U184" i="4"/>
  <c r="P184" i="4"/>
  <c r="R184" i="4" s="1"/>
  <c r="O184" i="4"/>
  <c r="M184" i="4"/>
  <c r="J184" i="4"/>
  <c r="E184" i="4"/>
  <c r="G184" i="4" s="1"/>
  <c r="U176" i="4"/>
  <c r="P176" i="4"/>
  <c r="R176" i="4" s="1"/>
  <c r="O176" i="4"/>
  <c r="M176" i="4"/>
  <c r="J176" i="4"/>
  <c r="E176" i="4"/>
  <c r="G176" i="4" s="1"/>
  <c r="U170" i="4"/>
  <c r="P170" i="4"/>
  <c r="R170" i="4" s="1"/>
  <c r="O170" i="4"/>
  <c r="M170" i="4"/>
  <c r="J170" i="4"/>
  <c r="E170" i="4"/>
  <c r="G170" i="4" s="1"/>
  <c r="U173" i="4"/>
  <c r="P173" i="4"/>
  <c r="R173" i="4" s="1"/>
  <c r="O173" i="4"/>
  <c r="M173" i="4"/>
  <c r="J173" i="4"/>
  <c r="E173" i="4"/>
  <c r="G173" i="4" s="1"/>
  <c r="U165" i="4"/>
  <c r="P165" i="4"/>
  <c r="R165" i="4" s="1"/>
  <c r="O165" i="4"/>
  <c r="M165" i="4"/>
  <c r="J165" i="4"/>
  <c r="G165" i="4"/>
  <c r="E165" i="4"/>
  <c r="U182" i="4"/>
  <c r="R182" i="4"/>
  <c r="P182" i="4"/>
  <c r="O182" i="4"/>
  <c r="M182" i="4"/>
  <c r="J182" i="4"/>
  <c r="E182" i="4"/>
  <c r="G182" i="4" s="1"/>
  <c r="U193" i="4"/>
  <c r="P193" i="4"/>
  <c r="R193" i="4" s="1"/>
  <c r="O193" i="4"/>
  <c r="M193" i="4"/>
  <c r="J193" i="4"/>
  <c r="E193" i="4"/>
  <c r="G193" i="4" s="1"/>
  <c r="U175" i="4"/>
  <c r="P175" i="4"/>
  <c r="R175" i="4" s="1"/>
  <c r="O175" i="4"/>
  <c r="M175" i="4"/>
  <c r="J175" i="4"/>
  <c r="E175" i="4"/>
  <c r="G175" i="4" s="1"/>
  <c r="U183" i="4"/>
  <c r="P183" i="4"/>
  <c r="R183" i="4" s="1"/>
  <c r="O183" i="4"/>
  <c r="M183" i="4"/>
  <c r="J183" i="4"/>
  <c r="E183" i="4"/>
  <c r="G183" i="4" s="1"/>
  <c r="U189" i="4"/>
  <c r="P189" i="4"/>
  <c r="R189" i="4" s="1"/>
  <c r="O189" i="4"/>
  <c r="M189" i="4"/>
  <c r="J189" i="4"/>
  <c r="E189" i="4"/>
  <c r="G189" i="4" s="1"/>
  <c r="U194" i="4"/>
  <c r="P194" i="4"/>
  <c r="R194" i="4" s="1"/>
  <c r="O194" i="4"/>
  <c r="M194" i="4"/>
  <c r="J194" i="4"/>
  <c r="E194" i="4"/>
  <c r="G194" i="4" s="1"/>
  <c r="U164" i="4"/>
  <c r="P164" i="4"/>
  <c r="R164" i="4" s="1"/>
  <c r="O164" i="4"/>
  <c r="M164" i="4"/>
  <c r="J164" i="4"/>
  <c r="E164" i="4"/>
  <c r="G164" i="4" s="1"/>
  <c r="U171" i="4"/>
  <c r="P171" i="4"/>
  <c r="R171" i="4" s="1"/>
  <c r="O171" i="4"/>
  <c r="M171" i="4"/>
  <c r="J171" i="4"/>
  <c r="E171" i="4"/>
  <c r="G171" i="4" s="1"/>
  <c r="U168" i="4"/>
  <c r="P168" i="4"/>
  <c r="R168" i="4" s="1"/>
  <c r="O168" i="4"/>
  <c r="M168" i="4"/>
  <c r="J168" i="4"/>
  <c r="E168" i="4"/>
  <c r="G168" i="4" s="1"/>
  <c r="U174" i="4"/>
  <c r="P174" i="4"/>
  <c r="R174" i="4" s="1"/>
  <c r="O174" i="4"/>
  <c r="M174" i="4"/>
  <c r="J174" i="4"/>
  <c r="E174" i="4"/>
  <c r="G174" i="4" s="1"/>
  <c r="U172" i="4"/>
  <c r="P172" i="4"/>
  <c r="R172" i="4" s="1"/>
  <c r="O172" i="4"/>
  <c r="M172" i="4"/>
  <c r="J172" i="4"/>
  <c r="E172" i="4"/>
  <c r="G172" i="4" s="1"/>
  <c r="U190" i="4"/>
  <c r="P190" i="4"/>
  <c r="R190" i="4" s="1"/>
  <c r="O190" i="4"/>
  <c r="M190" i="4"/>
  <c r="J190" i="4"/>
  <c r="E190" i="4"/>
  <c r="G190" i="4" s="1"/>
  <c r="U177" i="4"/>
  <c r="P177" i="4"/>
  <c r="R177" i="4" s="1"/>
  <c r="O177" i="4"/>
  <c r="M177" i="4"/>
  <c r="J177" i="4"/>
  <c r="E177" i="4"/>
  <c r="G177" i="4" s="1"/>
  <c r="U167" i="4"/>
  <c r="P167" i="4"/>
  <c r="R167" i="4" s="1"/>
  <c r="O167" i="4"/>
  <c r="M167" i="4"/>
  <c r="J167" i="4"/>
  <c r="G167" i="4"/>
  <c r="E167" i="4"/>
  <c r="U169" i="4"/>
  <c r="P169" i="4"/>
  <c r="R169" i="4" s="1"/>
  <c r="O169" i="4"/>
  <c r="M169" i="4"/>
  <c r="J169" i="4"/>
  <c r="E169" i="4"/>
  <c r="G169" i="4" s="1"/>
  <c r="U192" i="4"/>
  <c r="P192" i="4"/>
  <c r="R192" i="4" s="1"/>
  <c r="O192" i="4"/>
  <c r="M192" i="4"/>
  <c r="J192" i="4"/>
  <c r="E192" i="4"/>
  <c r="G192" i="4" s="1"/>
  <c r="U191" i="4"/>
  <c r="P191" i="4"/>
  <c r="R191" i="4" s="1"/>
  <c r="O191" i="4"/>
  <c r="M191" i="4"/>
  <c r="J191" i="4"/>
  <c r="E191" i="4"/>
  <c r="G191" i="4" s="1"/>
  <c r="U188" i="4"/>
  <c r="P188" i="4"/>
  <c r="R188" i="4" s="1"/>
  <c r="O188" i="4"/>
  <c r="M188" i="4"/>
  <c r="J188" i="4"/>
  <c r="E188" i="4"/>
  <c r="G188" i="4" s="1"/>
  <c r="U179" i="4"/>
  <c r="P179" i="4"/>
  <c r="R179" i="4" s="1"/>
  <c r="O179" i="4"/>
  <c r="M179" i="4"/>
  <c r="J179" i="4"/>
  <c r="E179" i="4"/>
  <c r="G179" i="4" s="1"/>
  <c r="U180" i="4"/>
  <c r="P180" i="4"/>
  <c r="R180" i="4" s="1"/>
  <c r="O180" i="4"/>
  <c r="M180" i="4"/>
  <c r="J180" i="4"/>
  <c r="E180" i="4"/>
  <c r="G180" i="4" s="1"/>
  <c r="U185" i="4"/>
  <c r="P185" i="4"/>
  <c r="R185" i="4" s="1"/>
  <c r="O185" i="4"/>
  <c r="M185" i="4"/>
  <c r="J185" i="4"/>
  <c r="E185" i="4"/>
  <c r="G185" i="4" s="1"/>
  <c r="U150" i="4"/>
  <c r="P150" i="4"/>
  <c r="R150" i="4" s="1"/>
  <c r="O150" i="4"/>
  <c r="M150" i="4"/>
  <c r="J150" i="4"/>
  <c r="E150" i="4"/>
  <c r="G150" i="4" s="1"/>
  <c r="U137" i="4"/>
  <c r="P137" i="4"/>
  <c r="R137" i="4" s="1"/>
  <c r="O137" i="4"/>
  <c r="M137" i="4"/>
  <c r="J137" i="4"/>
  <c r="E137" i="4"/>
  <c r="G137" i="4" s="1"/>
  <c r="U130" i="4"/>
  <c r="P130" i="4"/>
  <c r="R130" i="4" s="1"/>
  <c r="O130" i="4"/>
  <c r="M130" i="4"/>
  <c r="J130" i="4"/>
  <c r="E130" i="4"/>
  <c r="G130" i="4" s="1"/>
  <c r="U155" i="4"/>
  <c r="P155" i="4"/>
  <c r="R155" i="4" s="1"/>
  <c r="O155" i="4"/>
  <c r="M155" i="4"/>
  <c r="J155" i="4"/>
  <c r="E155" i="4"/>
  <c r="G155" i="4" s="1"/>
  <c r="U134" i="4"/>
  <c r="P134" i="4"/>
  <c r="R134" i="4" s="1"/>
  <c r="O134" i="4"/>
  <c r="M134" i="4"/>
  <c r="J134" i="4"/>
  <c r="E134" i="4"/>
  <c r="G134" i="4" s="1"/>
  <c r="U132" i="4"/>
  <c r="P132" i="4"/>
  <c r="R132" i="4" s="1"/>
  <c r="O132" i="4"/>
  <c r="M132" i="4"/>
  <c r="J132" i="4"/>
  <c r="E132" i="4"/>
  <c r="G132" i="4" s="1"/>
  <c r="U154" i="4"/>
  <c r="P154" i="4"/>
  <c r="R154" i="4" s="1"/>
  <c r="O154" i="4"/>
  <c r="M154" i="4"/>
  <c r="J154" i="4"/>
  <c r="E154" i="4"/>
  <c r="G154" i="4" s="1"/>
  <c r="U141" i="4"/>
  <c r="P141" i="4"/>
  <c r="R141" i="4" s="1"/>
  <c r="O141" i="4"/>
  <c r="M141" i="4"/>
  <c r="J141" i="4"/>
  <c r="E141" i="4"/>
  <c r="G141" i="4" s="1"/>
  <c r="U143" i="4"/>
  <c r="P143" i="4"/>
  <c r="R143" i="4" s="1"/>
  <c r="O143" i="4"/>
  <c r="M143" i="4"/>
  <c r="J143" i="4"/>
  <c r="E143" i="4"/>
  <c r="G143" i="4" s="1"/>
  <c r="U147" i="4"/>
  <c r="P147" i="4"/>
  <c r="R147" i="4" s="1"/>
  <c r="O147" i="4"/>
  <c r="M147" i="4"/>
  <c r="J147" i="4"/>
  <c r="E147" i="4"/>
  <c r="G147" i="4" s="1"/>
  <c r="U149" i="4"/>
  <c r="P149" i="4"/>
  <c r="R149" i="4" s="1"/>
  <c r="O149" i="4"/>
  <c r="M149" i="4"/>
  <c r="J149" i="4"/>
  <c r="G149" i="4"/>
  <c r="E149" i="4"/>
  <c r="U159" i="4"/>
  <c r="P159" i="4"/>
  <c r="R159" i="4" s="1"/>
  <c r="O159" i="4"/>
  <c r="M159" i="4"/>
  <c r="J159" i="4"/>
  <c r="E159" i="4"/>
  <c r="G159" i="4" s="1"/>
  <c r="U131" i="4"/>
  <c r="P131" i="4"/>
  <c r="R131" i="4" s="1"/>
  <c r="O131" i="4"/>
  <c r="M131" i="4"/>
  <c r="J131" i="4"/>
  <c r="E131" i="4"/>
  <c r="G131" i="4" s="1"/>
  <c r="U139" i="4"/>
  <c r="P139" i="4"/>
  <c r="R139" i="4" s="1"/>
  <c r="O139" i="4"/>
  <c r="M139" i="4"/>
  <c r="J139" i="4"/>
  <c r="E139" i="4"/>
  <c r="G139" i="4" s="1"/>
  <c r="U140" i="4"/>
  <c r="P140" i="4"/>
  <c r="R140" i="4" s="1"/>
  <c r="O140" i="4"/>
  <c r="M140" i="4"/>
  <c r="J140" i="4"/>
  <c r="E140" i="4"/>
  <c r="G140" i="4" s="1"/>
  <c r="U158" i="4"/>
  <c r="P158" i="4"/>
  <c r="R158" i="4" s="1"/>
  <c r="O158" i="4"/>
  <c r="M158" i="4"/>
  <c r="J158" i="4"/>
  <c r="E158" i="4"/>
  <c r="G158" i="4" s="1"/>
  <c r="U136" i="4"/>
  <c r="P136" i="4"/>
  <c r="R136" i="4" s="1"/>
  <c r="O136" i="4"/>
  <c r="M136" i="4"/>
  <c r="J136" i="4"/>
  <c r="E136" i="4"/>
  <c r="G136" i="4" s="1"/>
  <c r="U133" i="4"/>
  <c r="P133" i="4"/>
  <c r="R133" i="4" s="1"/>
  <c r="O133" i="4"/>
  <c r="M133" i="4"/>
  <c r="J133" i="4"/>
  <c r="E133" i="4"/>
  <c r="G133" i="4" s="1"/>
  <c r="U152" i="4"/>
  <c r="P152" i="4"/>
  <c r="R152" i="4" s="1"/>
  <c r="O152" i="4"/>
  <c r="M152" i="4"/>
  <c r="J152" i="4"/>
  <c r="E152" i="4"/>
  <c r="G152" i="4" s="1"/>
  <c r="U135" i="4"/>
  <c r="P135" i="4"/>
  <c r="R135" i="4" s="1"/>
  <c r="O135" i="4"/>
  <c r="M135" i="4"/>
  <c r="J135" i="4"/>
  <c r="E135" i="4"/>
  <c r="G135" i="4" s="1"/>
  <c r="U138" i="4"/>
  <c r="P138" i="4"/>
  <c r="R138" i="4" s="1"/>
  <c r="O138" i="4"/>
  <c r="M138" i="4"/>
  <c r="J138" i="4"/>
  <c r="E138" i="4"/>
  <c r="G138" i="4" s="1"/>
  <c r="U142" i="4"/>
  <c r="P142" i="4"/>
  <c r="R142" i="4" s="1"/>
  <c r="O142" i="4"/>
  <c r="M142" i="4"/>
  <c r="J142" i="4"/>
  <c r="E142" i="4"/>
  <c r="G142" i="4" s="1"/>
  <c r="U163" i="4"/>
  <c r="P163" i="4"/>
  <c r="R163" i="4" s="1"/>
  <c r="O163" i="4"/>
  <c r="M163" i="4"/>
  <c r="J163" i="4"/>
  <c r="E163" i="4"/>
  <c r="G163" i="4" s="1"/>
  <c r="U162" i="4"/>
  <c r="P162" i="4"/>
  <c r="R162" i="4" s="1"/>
  <c r="O162" i="4"/>
  <c r="M162" i="4"/>
  <c r="J162" i="4"/>
  <c r="E162" i="4"/>
  <c r="G162" i="4" s="1"/>
  <c r="U161" i="4"/>
  <c r="P161" i="4"/>
  <c r="R161" i="4" s="1"/>
  <c r="O161" i="4"/>
  <c r="M161" i="4"/>
  <c r="J161" i="4"/>
  <c r="E161" i="4"/>
  <c r="G161" i="4" s="1"/>
  <c r="U148" i="4"/>
  <c r="P148" i="4"/>
  <c r="R148" i="4" s="1"/>
  <c r="O148" i="4"/>
  <c r="M148" i="4"/>
  <c r="J148" i="4"/>
  <c r="E148" i="4"/>
  <c r="G148" i="4" s="1"/>
  <c r="U160" i="4"/>
  <c r="P160" i="4"/>
  <c r="R160" i="4" s="1"/>
  <c r="O160" i="4"/>
  <c r="M160" i="4"/>
  <c r="J160" i="4"/>
  <c r="E160" i="4"/>
  <c r="G160" i="4" s="1"/>
  <c r="U145" i="4"/>
  <c r="P145" i="4"/>
  <c r="R145" i="4" s="1"/>
  <c r="O145" i="4"/>
  <c r="M145" i="4"/>
  <c r="J145" i="4"/>
  <c r="E145" i="4"/>
  <c r="G145" i="4" s="1"/>
  <c r="U151" i="4"/>
  <c r="P151" i="4"/>
  <c r="R151" i="4" s="1"/>
  <c r="O151" i="4"/>
  <c r="M151" i="4"/>
  <c r="J151" i="4"/>
  <c r="G151" i="4"/>
  <c r="E151" i="4"/>
  <c r="U156" i="4"/>
  <c r="P156" i="4"/>
  <c r="R156" i="4" s="1"/>
  <c r="O156" i="4"/>
  <c r="M156" i="4"/>
  <c r="J156" i="4"/>
  <c r="E156" i="4"/>
  <c r="G156" i="4" s="1"/>
  <c r="U157" i="4"/>
  <c r="P157" i="4"/>
  <c r="R157" i="4" s="1"/>
  <c r="O157" i="4"/>
  <c r="M157" i="4"/>
  <c r="J157" i="4"/>
  <c r="E157" i="4"/>
  <c r="G157" i="4" s="1"/>
  <c r="U146" i="4"/>
  <c r="P146" i="4"/>
  <c r="R146" i="4" s="1"/>
  <c r="O146" i="4"/>
  <c r="M146" i="4"/>
  <c r="J146" i="4"/>
  <c r="E146" i="4"/>
  <c r="G146" i="4" s="1"/>
  <c r="U153" i="4"/>
  <c r="P153" i="4"/>
  <c r="R153" i="4" s="1"/>
  <c r="O153" i="4"/>
  <c r="M153" i="4"/>
  <c r="J153" i="4"/>
  <c r="E153" i="4"/>
  <c r="G153" i="4" s="1"/>
  <c r="U144" i="4"/>
  <c r="P144" i="4"/>
  <c r="R144" i="4" s="1"/>
  <c r="O144" i="4"/>
  <c r="M144" i="4"/>
  <c r="J144" i="4"/>
  <c r="E144" i="4"/>
  <c r="G144" i="4" s="1"/>
  <c r="U107" i="4"/>
  <c r="P107" i="4"/>
  <c r="R107" i="4" s="1"/>
  <c r="O107" i="4"/>
  <c r="M107" i="4"/>
  <c r="J107" i="4"/>
  <c r="E107" i="4"/>
  <c r="G107" i="4" s="1"/>
  <c r="U106" i="4"/>
  <c r="P106" i="4"/>
  <c r="R106" i="4" s="1"/>
  <c r="O106" i="4"/>
  <c r="M106" i="4"/>
  <c r="J106" i="4"/>
  <c r="E106" i="4"/>
  <c r="G106" i="4" s="1"/>
  <c r="U118" i="4"/>
  <c r="P118" i="4"/>
  <c r="R118" i="4" s="1"/>
  <c r="O118" i="4"/>
  <c r="M118" i="4"/>
  <c r="J118" i="4"/>
  <c r="E118" i="4"/>
  <c r="G118" i="4" s="1"/>
  <c r="U112" i="4"/>
  <c r="P112" i="4"/>
  <c r="R112" i="4" s="1"/>
  <c r="O112" i="4"/>
  <c r="M112" i="4"/>
  <c r="J112" i="4"/>
  <c r="G112" i="4"/>
  <c r="E112" i="4"/>
  <c r="U117" i="4"/>
  <c r="P117" i="4"/>
  <c r="R117" i="4" s="1"/>
  <c r="O117" i="4"/>
  <c r="M117" i="4"/>
  <c r="J117" i="4"/>
  <c r="E117" i="4"/>
  <c r="G117" i="4" s="1"/>
  <c r="U110" i="4"/>
  <c r="P110" i="4"/>
  <c r="R110" i="4" s="1"/>
  <c r="O110" i="4"/>
  <c r="M110" i="4"/>
  <c r="J110" i="4"/>
  <c r="E110" i="4"/>
  <c r="G110" i="4" s="1"/>
  <c r="U101" i="4"/>
  <c r="P101" i="4"/>
  <c r="R101" i="4" s="1"/>
  <c r="O101" i="4"/>
  <c r="M101" i="4"/>
  <c r="J101" i="4"/>
  <c r="E101" i="4"/>
  <c r="G101" i="4" s="1"/>
  <c r="U100" i="4"/>
  <c r="P100" i="4"/>
  <c r="R100" i="4" s="1"/>
  <c r="O100" i="4"/>
  <c r="M100" i="4"/>
  <c r="J100" i="4"/>
  <c r="E100" i="4"/>
  <c r="G100" i="4" s="1"/>
  <c r="U103" i="4"/>
  <c r="P103" i="4"/>
  <c r="R103" i="4" s="1"/>
  <c r="O103" i="4"/>
  <c r="M103" i="4"/>
  <c r="J103" i="4"/>
  <c r="E103" i="4"/>
  <c r="G103" i="4" s="1"/>
  <c r="U111" i="4"/>
  <c r="P111" i="4"/>
  <c r="R111" i="4" s="1"/>
  <c r="O111" i="4"/>
  <c r="M111" i="4"/>
  <c r="J111" i="4"/>
  <c r="E111" i="4"/>
  <c r="G111" i="4" s="1"/>
  <c r="U124" i="4"/>
  <c r="P124" i="4"/>
  <c r="R124" i="4" s="1"/>
  <c r="O124" i="4"/>
  <c r="M124" i="4"/>
  <c r="J124" i="4"/>
  <c r="E124" i="4"/>
  <c r="G124" i="4" s="1"/>
  <c r="U113" i="4"/>
  <c r="P113" i="4"/>
  <c r="R113" i="4" s="1"/>
  <c r="O113" i="4"/>
  <c r="M113" i="4"/>
  <c r="J113" i="4"/>
  <c r="E113" i="4"/>
  <c r="G113" i="4" s="1"/>
  <c r="U125" i="4"/>
  <c r="P125" i="4"/>
  <c r="R125" i="4" s="1"/>
  <c r="O125" i="4"/>
  <c r="M125" i="4"/>
  <c r="J125" i="4"/>
  <c r="G125" i="4"/>
  <c r="E125" i="4"/>
  <c r="U109" i="4"/>
  <c r="P109" i="4"/>
  <c r="R109" i="4" s="1"/>
  <c r="O109" i="4"/>
  <c r="M109" i="4"/>
  <c r="J109" i="4"/>
  <c r="E109" i="4"/>
  <c r="G109" i="4" s="1"/>
  <c r="U115" i="4"/>
  <c r="P115" i="4"/>
  <c r="R115" i="4" s="1"/>
  <c r="O115" i="4"/>
  <c r="M115" i="4"/>
  <c r="J115" i="4"/>
  <c r="E115" i="4"/>
  <c r="G115" i="4" s="1"/>
  <c r="U105" i="4"/>
  <c r="P105" i="4"/>
  <c r="R105" i="4" s="1"/>
  <c r="O105" i="4"/>
  <c r="M105" i="4"/>
  <c r="J105" i="4"/>
  <c r="E105" i="4"/>
  <c r="G105" i="4" s="1"/>
  <c r="U120" i="4"/>
  <c r="P120" i="4"/>
  <c r="R120" i="4" s="1"/>
  <c r="O120" i="4"/>
  <c r="M120" i="4"/>
  <c r="J120" i="4"/>
  <c r="E120" i="4"/>
  <c r="G120" i="4" s="1"/>
  <c r="U119" i="4"/>
  <c r="P119" i="4"/>
  <c r="R119" i="4" s="1"/>
  <c r="O119" i="4"/>
  <c r="M119" i="4"/>
  <c r="J119" i="4"/>
  <c r="E119" i="4"/>
  <c r="G119" i="4" s="1"/>
  <c r="U104" i="4"/>
  <c r="P104" i="4"/>
  <c r="R104" i="4" s="1"/>
  <c r="O104" i="4"/>
  <c r="M104" i="4"/>
  <c r="J104" i="4"/>
  <c r="E104" i="4"/>
  <c r="G104" i="4" s="1"/>
  <c r="U108" i="4"/>
  <c r="P108" i="4"/>
  <c r="R108" i="4" s="1"/>
  <c r="O108" i="4"/>
  <c r="M108" i="4"/>
  <c r="J108" i="4"/>
  <c r="E108" i="4"/>
  <c r="G108" i="4" s="1"/>
  <c r="U126" i="4"/>
  <c r="P126" i="4"/>
  <c r="R126" i="4" s="1"/>
  <c r="O126" i="4"/>
  <c r="M126" i="4"/>
  <c r="J126" i="4"/>
  <c r="E126" i="4"/>
  <c r="G126" i="4" s="1"/>
  <c r="U116" i="4"/>
  <c r="P116" i="4"/>
  <c r="R116" i="4" s="1"/>
  <c r="O116" i="4"/>
  <c r="M116" i="4"/>
  <c r="J116" i="4"/>
  <c r="E116" i="4"/>
  <c r="G116" i="4" s="1"/>
  <c r="U114" i="4"/>
  <c r="P114" i="4"/>
  <c r="R114" i="4" s="1"/>
  <c r="O114" i="4"/>
  <c r="M114" i="4"/>
  <c r="J114" i="4"/>
  <c r="E114" i="4"/>
  <c r="G114" i="4" s="1"/>
  <c r="U128" i="4"/>
  <c r="P128" i="4"/>
  <c r="R128" i="4" s="1"/>
  <c r="O128" i="4"/>
  <c r="M128" i="4"/>
  <c r="J128" i="4"/>
  <c r="E128" i="4"/>
  <c r="G128" i="4" s="1"/>
  <c r="U127" i="4"/>
  <c r="P127" i="4"/>
  <c r="R127" i="4" s="1"/>
  <c r="O127" i="4"/>
  <c r="M127" i="4"/>
  <c r="J127" i="4"/>
  <c r="E127" i="4"/>
  <c r="G127" i="4" s="1"/>
  <c r="U129" i="4"/>
  <c r="P129" i="4"/>
  <c r="R129" i="4" s="1"/>
  <c r="O129" i="4"/>
  <c r="M129" i="4"/>
  <c r="J129" i="4"/>
  <c r="E129" i="4"/>
  <c r="G129" i="4" s="1"/>
  <c r="U121" i="4"/>
  <c r="P121" i="4"/>
  <c r="R121" i="4" s="1"/>
  <c r="O121" i="4"/>
  <c r="M121" i="4"/>
  <c r="J121" i="4"/>
  <c r="E121" i="4"/>
  <c r="G121" i="4" s="1"/>
  <c r="U99" i="4"/>
  <c r="P99" i="4"/>
  <c r="R99" i="4" s="1"/>
  <c r="O99" i="4"/>
  <c r="M99" i="4"/>
  <c r="J99" i="4"/>
  <c r="E99" i="4"/>
  <c r="G99" i="4" s="1"/>
  <c r="U102" i="4"/>
  <c r="P102" i="4"/>
  <c r="R102" i="4" s="1"/>
  <c r="O102" i="4"/>
  <c r="M102" i="4"/>
  <c r="J102" i="4"/>
  <c r="E102" i="4"/>
  <c r="G102" i="4" s="1"/>
  <c r="U122" i="4"/>
  <c r="P122" i="4"/>
  <c r="R122" i="4" s="1"/>
  <c r="O122" i="4"/>
  <c r="M122" i="4"/>
  <c r="J122" i="4"/>
  <c r="E122" i="4"/>
  <c r="G122" i="4" s="1"/>
  <c r="U98" i="4"/>
  <c r="P98" i="4"/>
  <c r="R98" i="4" s="1"/>
  <c r="O98" i="4"/>
  <c r="M98" i="4"/>
  <c r="J98" i="4"/>
  <c r="G98" i="4"/>
  <c r="E98" i="4"/>
  <c r="U123" i="4"/>
  <c r="P123" i="4"/>
  <c r="R123" i="4" s="1"/>
  <c r="O123" i="4"/>
  <c r="M123" i="4"/>
  <c r="J123" i="4"/>
  <c r="E123" i="4"/>
  <c r="G123" i="4" s="1"/>
  <c r="U69" i="4"/>
  <c r="P69" i="4"/>
  <c r="R69" i="4" s="1"/>
  <c r="O69" i="4"/>
  <c r="M69" i="4"/>
  <c r="J69" i="4"/>
  <c r="E69" i="4"/>
  <c r="G69" i="4" s="1"/>
  <c r="U65" i="4"/>
  <c r="P65" i="4"/>
  <c r="R65" i="4" s="1"/>
  <c r="O65" i="4"/>
  <c r="M65" i="4"/>
  <c r="J65" i="4"/>
  <c r="E65" i="4"/>
  <c r="G65" i="4" s="1"/>
  <c r="U83" i="4"/>
  <c r="P83" i="4"/>
  <c r="R83" i="4" s="1"/>
  <c r="O83" i="4"/>
  <c r="M83" i="4"/>
  <c r="J83" i="4"/>
  <c r="E83" i="4"/>
  <c r="G83" i="4" s="1"/>
  <c r="U81" i="4"/>
  <c r="P81" i="4"/>
  <c r="R81" i="4" s="1"/>
  <c r="O81" i="4"/>
  <c r="M81" i="4"/>
  <c r="J81" i="4"/>
  <c r="E81" i="4"/>
  <c r="G81" i="4" s="1"/>
  <c r="U74" i="4"/>
  <c r="P74" i="4"/>
  <c r="R74" i="4" s="1"/>
  <c r="O74" i="4"/>
  <c r="M74" i="4"/>
  <c r="J74" i="4"/>
  <c r="E74" i="4"/>
  <c r="G74" i="4" s="1"/>
  <c r="U68" i="4"/>
  <c r="P68" i="4"/>
  <c r="R68" i="4" s="1"/>
  <c r="O68" i="4"/>
  <c r="M68" i="4"/>
  <c r="J68" i="4"/>
  <c r="E68" i="4"/>
  <c r="G68" i="4" s="1"/>
  <c r="U94" i="4"/>
  <c r="P94" i="4"/>
  <c r="R94" i="4" s="1"/>
  <c r="O94" i="4"/>
  <c r="M94" i="4"/>
  <c r="J94" i="4"/>
  <c r="E94" i="4"/>
  <c r="G94" i="4" s="1"/>
  <c r="U84" i="4"/>
  <c r="P84" i="4"/>
  <c r="R84" i="4" s="1"/>
  <c r="O84" i="4"/>
  <c r="M84" i="4"/>
  <c r="J84" i="4"/>
  <c r="E84" i="4"/>
  <c r="G84" i="4" s="1"/>
  <c r="U67" i="4"/>
  <c r="P67" i="4"/>
  <c r="R67" i="4" s="1"/>
  <c r="O67" i="4"/>
  <c r="M67" i="4"/>
  <c r="J67" i="4"/>
  <c r="E67" i="4"/>
  <c r="G67" i="4" s="1"/>
  <c r="U96" i="4"/>
  <c r="P96" i="4"/>
  <c r="R96" i="4" s="1"/>
  <c r="O96" i="4"/>
  <c r="M96" i="4"/>
  <c r="J96" i="4"/>
  <c r="E96" i="4"/>
  <c r="G96" i="4" s="1"/>
  <c r="U88" i="4"/>
  <c r="P88" i="4"/>
  <c r="R88" i="4" s="1"/>
  <c r="O88" i="4"/>
  <c r="M88" i="4"/>
  <c r="J88" i="4"/>
  <c r="E88" i="4"/>
  <c r="G88" i="4" s="1"/>
  <c r="U76" i="4"/>
  <c r="P76" i="4"/>
  <c r="R76" i="4" s="1"/>
  <c r="O76" i="4"/>
  <c r="M76" i="4"/>
  <c r="J76" i="4"/>
  <c r="G76" i="4"/>
  <c r="E76" i="4"/>
  <c r="U91" i="4"/>
  <c r="P91" i="4"/>
  <c r="R91" i="4" s="1"/>
  <c r="O91" i="4"/>
  <c r="M91" i="4"/>
  <c r="J91" i="4"/>
  <c r="E91" i="4"/>
  <c r="G91" i="4" s="1"/>
  <c r="U92" i="4"/>
  <c r="P92" i="4"/>
  <c r="R92" i="4" s="1"/>
  <c r="O92" i="4"/>
  <c r="M92" i="4"/>
  <c r="J92" i="4"/>
  <c r="E92" i="4"/>
  <c r="G92" i="4" s="1"/>
  <c r="U93" i="4"/>
  <c r="P93" i="4"/>
  <c r="R93" i="4" s="1"/>
  <c r="O93" i="4"/>
  <c r="M93" i="4"/>
  <c r="J93" i="4"/>
  <c r="E93" i="4"/>
  <c r="G93" i="4" s="1"/>
  <c r="U79" i="4"/>
  <c r="R79" i="4"/>
  <c r="P79" i="4"/>
  <c r="O79" i="4"/>
  <c r="M79" i="4"/>
  <c r="J79" i="4"/>
  <c r="E79" i="4"/>
  <c r="G79" i="4" s="1"/>
  <c r="U71" i="4"/>
  <c r="P71" i="4"/>
  <c r="R71" i="4" s="1"/>
  <c r="O71" i="4"/>
  <c r="M71" i="4"/>
  <c r="J71" i="4"/>
  <c r="E71" i="4"/>
  <c r="G71" i="4" s="1"/>
  <c r="U75" i="4"/>
  <c r="P75" i="4"/>
  <c r="R75" i="4" s="1"/>
  <c r="O75" i="4"/>
  <c r="M75" i="4"/>
  <c r="J75" i="4"/>
  <c r="G75" i="4"/>
  <c r="E75" i="4"/>
  <c r="U78" i="4"/>
  <c r="P78" i="4"/>
  <c r="R78" i="4" s="1"/>
  <c r="O78" i="4"/>
  <c r="M78" i="4"/>
  <c r="J78" i="4"/>
  <c r="E78" i="4"/>
  <c r="G78" i="4" s="1"/>
  <c r="U85" i="4"/>
  <c r="P85" i="4"/>
  <c r="R85" i="4" s="1"/>
  <c r="O85" i="4"/>
  <c r="M85" i="4"/>
  <c r="J85" i="4"/>
  <c r="E85" i="4"/>
  <c r="G85" i="4" s="1"/>
  <c r="U97" i="4"/>
  <c r="P97" i="4"/>
  <c r="R97" i="4" s="1"/>
  <c r="O97" i="4"/>
  <c r="M97" i="4"/>
  <c r="J97" i="4"/>
  <c r="E97" i="4"/>
  <c r="G97" i="4" s="1"/>
  <c r="U82" i="4"/>
  <c r="P82" i="4"/>
  <c r="R82" i="4" s="1"/>
  <c r="O82" i="4"/>
  <c r="M82" i="4"/>
  <c r="J82" i="4"/>
  <c r="E82" i="4"/>
  <c r="G82" i="4" s="1"/>
  <c r="U89" i="4"/>
  <c r="P89" i="4"/>
  <c r="R89" i="4" s="1"/>
  <c r="O89" i="4"/>
  <c r="M89" i="4"/>
  <c r="J89" i="4"/>
  <c r="E89" i="4"/>
  <c r="G89" i="4" s="1"/>
  <c r="U90" i="4"/>
  <c r="P90" i="4"/>
  <c r="R90" i="4" s="1"/>
  <c r="O90" i="4"/>
  <c r="M90" i="4"/>
  <c r="J90" i="4"/>
  <c r="E90" i="4"/>
  <c r="G90" i="4" s="1"/>
  <c r="U64" i="4"/>
  <c r="P64" i="4"/>
  <c r="R64" i="4" s="1"/>
  <c r="O64" i="4"/>
  <c r="M64" i="4"/>
  <c r="J64" i="4"/>
  <c r="E64" i="4"/>
  <c r="G64" i="4" s="1"/>
  <c r="U77" i="4"/>
  <c r="P77" i="4"/>
  <c r="R77" i="4" s="1"/>
  <c r="O77" i="4"/>
  <c r="M77" i="4"/>
  <c r="J77" i="4"/>
  <c r="E77" i="4"/>
  <c r="G77" i="4" s="1"/>
  <c r="U70" i="4"/>
  <c r="P70" i="4"/>
  <c r="R70" i="4" s="1"/>
  <c r="O70" i="4"/>
  <c r="M70" i="4"/>
  <c r="J70" i="4"/>
  <c r="E70" i="4"/>
  <c r="G70" i="4" s="1"/>
  <c r="U72" i="4"/>
  <c r="R72" i="4"/>
  <c r="P72" i="4"/>
  <c r="O72" i="4"/>
  <c r="M72" i="4"/>
  <c r="J72" i="4"/>
  <c r="E72" i="4"/>
  <c r="G72" i="4" s="1"/>
  <c r="U80" i="4"/>
  <c r="P80" i="4"/>
  <c r="R80" i="4" s="1"/>
  <c r="O80" i="4"/>
  <c r="M80" i="4"/>
  <c r="J80" i="4"/>
  <c r="E80" i="4"/>
  <c r="G80" i="4" s="1"/>
  <c r="U63" i="4"/>
  <c r="P63" i="4"/>
  <c r="R63" i="4" s="1"/>
  <c r="O63" i="4"/>
  <c r="M63" i="4"/>
  <c r="J63" i="4"/>
  <c r="G63" i="4"/>
  <c r="E63" i="4"/>
  <c r="U87" i="4"/>
  <c r="P87" i="4"/>
  <c r="R87" i="4" s="1"/>
  <c r="O87" i="4"/>
  <c r="M87" i="4"/>
  <c r="J87" i="4"/>
  <c r="E87" i="4"/>
  <c r="G87" i="4" s="1"/>
  <c r="U66" i="4"/>
  <c r="P66" i="4"/>
  <c r="R66" i="4" s="1"/>
  <c r="O66" i="4"/>
  <c r="M66" i="4"/>
  <c r="J66" i="4"/>
  <c r="E66" i="4"/>
  <c r="G66" i="4" s="1"/>
  <c r="U73" i="4"/>
  <c r="P73" i="4"/>
  <c r="R73" i="4" s="1"/>
  <c r="O73" i="4"/>
  <c r="M73" i="4"/>
  <c r="J73" i="4"/>
  <c r="E73" i="4"/>
  <c r="G73" i="4" s="1"/>
  <c r="U62" i="4"/>
  <c r="P62" i="4"/>
  <c r="R62" i="4" s="1"/>
  <c r="O62" i="4"/>
  <c r="M62" i="4"/>
  <c r="J62" i="4"/>
  <c r="E62" i="4"/>
  <c r="G62" i="4" s="1"/>
  <c r="U95" i="4"/>
  <c r="P95" i="4"/>
  <c r="R95" i="4" s="1"/>
  <c r="O95" i="4"/>
  <c r="M95" i="4"/>
  <c r="J95" i="4"/>
  <c r="E95" i="4"/>
  <c r="G95" i="4" s="1"/>
  <c r="U86" i="4"/>
  <c r="P86" i="4"/>
  <c r="R86" i="4" s="1"/>
  <c r="O86" i="4"/>
  <c r="M86" i="4"/>
  <c r="J86" i="4"/>
  <c r="E86" i="4"/>
  <c r="G86" i="4" s="1"/>
  <c r="U45" i="4"/>
  <c r="P45" i="4"/>
  <c r="R45" i="4" s="1"/>
  <c r="O45" i="4"/>
  <c r="M45" i="4"/>
  <c r="J45" i="4"/>
  <c r="E45" i="4"/>
  <c r="G45" i="4" s="1"/>
  <c r="U50" i="4"/>
  <c r="P50" i="4"/>
  <c r="R50" i="4" s="1"/>
  <c r="O50" i="4"/>
  <c r="M50" i="4"/>
  <c r="J50" i="4"/>
  <c r="E50" i="4"/>
  <c r="G50" i="4" s="1"/>
  <c r="U54" i="4"/>
  <c r="P54" i="4"/>
  <c r="R54" i="4" s="1"/>
  <c r="O54" i="4"/>
  <c r="M54" i="4"/>
  <c r="J54" i="4"/>
  <c r="E54" i="4"/>
  <c r="G54" i="4" s="1"/>
  <c r="U60" i="4"/>
  <c r="P60" i="4"/>
  <c r="R60" i="4" s="1"/>
  <c r="O60" i="4"/>
  <c r="M60" i="4"/>
  <c r="J60" i="4"/>
  <c r="E60" i="4"/>
  <c r="G60" i="4" s="1"/>
  <c r="U34" i="4"/>
  <c r="P34" i="4"/>
  <c r="R34" i="4" s="1"/>
  <c r="O34" i="4"/>
  <c r="M34" i="4"/>
  <c r="J34" i="4"/>
  <c r="G34" i="4"/>
  <c r="E34" i="4"/>
  <c r="U53" i="4"/>
  <c r="P53" i="4"/>
  <c r="R53" i="4" s="1"/>
  <c r="O53" i="4"/>
  <c r="M53" i="4"/>
  <c r="J53" i="4"/>
  <c r="E53" i="4"/>
  <c r="G53" i="4" s="1"/>
  <c r="U27" i="4"/>
  <c r="P27" i="4"/>
  <c r="R27" i="4" s="1"/>
  <c r="O27" i="4"/>
  <c r="M27" i="4"/>
  <c r="J27" i="4"/>
  <c r="E27" i="4"/>
  <c r="G27" i="4" s="1"/>
  <c r="U42" i="4"/>
  <c r="P42" i="4"/>
  <c r="R42" i="4" s="1"/>
  <c r="O42" i="4"/>
  <c r="M42" i="4"/>
  <c r="J42" i="4"/>
  <c r="D42" i="4"/>
  <c r="E42" i="4" s="1"/>
  <c r="G42" i="4" s="1"/>
  <c r="U39" i="4"/>
  <c r="P39" i="4"/>
  <c r="R39" i="4" s="1"/>
  <c r="O39" i="4"/>
  <c r="M39" i="4"/>
  <c r="J39" i="4"/>
  <c r="E39" i="4"/>
  <c r="G39" i="4" s="1"/>
  <c r="U57" i="4"/>
  <c r="R57" i="4"/>
  <c r="P57" i="4"/>
  <c r="O57" i="4"/>
  <c r="M57" i="4"/>
  <c r="J57" i="4"/>
  <c r="E57" i="4"/>
  <c r="G57" i="4" s="1"/>
  <c r="U44" i="4"/>
  <c r="P44" i="4"/>
  <c r="R44" i="4" s="1"/>
  <c r="O44" i="4"/>
  <c r="M44" i="4"/>
  <c r="J44" i="4"/>
  <c r="E44" i="4"/>
  <c r="G44" i="4" s="1"/>
  <c r="U40" i="4"/>
  <c r="P40" i="4"/>
  <c r="R40" i="4" s="1"/>
  <c r="O40" i="4"/>
  <c r="M40" i="4"/>
  <c r="J40" i="4"/>
  <c r="E40" i="4"/>
  <c r="G40" i="4" s="1"/>
  <c r="U30" i="4"/>
  <c r="P30" i="4"/>
  <c r="R30" i="4" s="1"/>
  <c r="O30" i="4"/>
  <c r="M30" i="4"/>
  <c r="J30" i="4"/>
  <c r="E30" i="4"/>
  <c r="G30" i="4" s="1"/>
  <c r="U32" i="4"/>
  <c r="P32" i="4"/>
  <c r="R32" i="4" s="1"/>
  <c r="O32" i="4"/>
  <c r="M32" i="4"/>
  <c r="J32" i="4"/>
  <c r="E32" i="4"/>
  <c r="G32" i="4" s="1"/>
  <c r="U55" i="4"/>
  <c r="P55" i="4"/>
  <c r="R55" i="4" s="1"/>
  <c r="O55" i="4"/>
  <c r="M55" i="4"/>
  <c r="J55" i="4"/>
  <c r="E55" i="4"/>
  <c r="G55" i="4" s="1"/>
  <c r="U56" i="4"/>
  <c r="P56" i="4"/>
  <c r="R56" i="4" s="1"/>
  <c r="O56" i="4"/>
  <c r="M56" i="4"/>
  <c r="J56" i="4"/>
  <c r="E56" i="4"/>
  <c r="G56" i="4" s="1"/>
  <c r="U35" i="4"/>
  <c r="P35" i="4"/>
  <c r="R35" i="4" s="1"/>
  <c r="O35" i="4"/>
  <c r="M35" i="4"/>
  <c r="J35" i="4"/>
  <c r="E35" i="4"/>
  <c r="G35" i="4" s="1"/>
  <c r="U47" i="4"/>
  <c r="P47" i="4"/>
  <c r="R47" i="4" s="1"/>
  <c r="O47" i="4"/>
  <c r="M47" i="4"/>
  <c r="J47" i="4"/>
  <c r="E47" i="4"/>
  <c r="G47" i="4" s="1"/>
  <c r="U43" i="4"/>
  <c r="P43" i="4"/>
  <c r="R43" i="4" s="1"/>
  <c r="O43" i="4"/>
  <c r="M43" i="4"/>
  <c r="J43" i="4"/>
  <c r="E43" i="4"/>
  <c r="G43" i="4" s="1"/>
  <c r="U52" i="4"/>
  <c r="P52" i="4"/>
  <c r="R52" i="4" s="1"/>
  <c r="O52" i="4"/>
  <c r="M52" i="4"/>
  <c r="J52" i="4"/>
  <c r="E52" i="4"/>
  <c r="G52" i="4" s="1"/>
  <c r="U59" i="4"/>
  <c r="P59" i="4"/>
  <c r="R59" i="4" s="1"/>
  <c r="O59" i="4"/>
  <c r="M59" i="4"/>
  <c r="J59" i="4"/>
  <c r="E59" i="4"/>
  <c r="G59" i="4" s="1"/>
  <c r="U37" i="4"/>
  <c r="P37" i="4"/>
  <c r="R37" i="4" s="1"/>
  <c r="O37" i="4"/>
  <c r="M37" i="4"/>
  <c r="J37" i="4"/>
  <c r="E37" i="4"/>
  <c r="G37" i="4" s="1"/>
  <c r="U61" i="4"/>
  <c r="P61" i="4"/>
  <c r="R61" i="4" s="1"/>
  <c r="O61" i="4"/>
  <c r="M61" i="4"/>
  <c r="J61" i="4"/>
  <c r="E61" i="4"/>
  <c r="G61" i="4" s="1"/>
  <c r="U33" i="4"/>
  <c r="P33" i="4"/>
  <c r="R33" i="4" s="1"/>
  <c r="O33" i="4"/>
  <c r="M33" i="4"/>
  <c r="J33" i="4"/>
  <c r="E33" i="4"/>
  <c r="G33" i="4" s="1"/>
  <c r="U29" i="4"/>
  <c r="P29" i="4"/>
  <c r="R29" i="4" s="1"/>
  <c r="O29" i="4"/>
  <c r="M29" i="4"/>
  <c r="J29" i="4"/>
  <c r="E29" i="4"/>
  <c r="G29" i="4" s="1"/>
  <c r="U48" i="4"/>
  <c r="P48" i="4"/>
  <c r="R48" i="4" s="1"/>
  <c r="O48" i="4"/>
  <c r="M48" i="4"/>
  <c r="J48" i="4"/>
  <c r="E48" i="4"/>
  <c r="G48" i="4" s="1"/>
  <c r="U49" i="4"/>
  <c r="P49" i="4"/>
  <c r="R49" i="4" s="1"/>
  <c r="O49" i="4"/>
  <c r="M49" i="4"/>
  <c r="J49" i="4"/>
  <c r="E49" i="4"/>
  <c r="G49" i="4" s="1"/>
  <c r="U41" i="4"/>
  <c r="R41" i="4"/>
  <c r="P41" i="4"/>
  <c r="O41" i="4"/>
  <c r="M41" i="4"/>
  <c r="J41" i="4"/>
  <c r="E41" i="4"/>
  <c r="G41" i="4" s="1"/>
  <c r="U51" i="4"/>
  <c r="P51" i="4"/>
  <c r="R51" i="4" s="1"/>
  <c r="O51" i="4"/>
  <c r="M51" i="4"/>
  <c r="J51" i="4"/>
  <c r="E51" i="4"/>
  <c r="G51" i="4" s="1"/>
  <c r="U38" i="4"/>
  <c r="P38" i="4"/>
  <c r="R38" i="4" s="1"/>
  <c r="O38" i="4"/>
  <c r="M38" i="4"/>
  <c r="J38" i="4"/>
  <c r="E38" i="4"/>
  <c r="G38" i="4" s="1"/>
  <c r="U36" i="4"/>
  <c r="P36" i="4"/>
  <c r="R36" i="4" s="1"/>
  <c r="O36" i="4"/>
  <c r="M36" i="4"/>
  <c r="J36" i="4"/>
  <c r="E36" i="4"/>
  <c r="G36" i="4" s="1"/>
  <c r="U46" i="4"/>
  <c r="P46" i="4"/>
  <c r="R360" i="4" s="1"/>
  <c r="O46" i="4"/>
  <c r="M46" i="4"/>
  <c r="J46" i="4"/>
  <c r="E46" i="4"/>
  <c r="G46" i="4" s="1"/>
  <c r="U28" i="4"/>
  <c r="P28" i="4"/>
  <c r="R28" i="4" s="1"/>
  <c r="O28" i="4"/>
  <c r="M28" i="4"/>
  <c r="J28" i="4"/>
  <c r="E28" i="4"/>
  <c r="G28" i="4" s="1"/>
  <c r="U31" i="4"/>
  <c r="R31" i="4"/>
  <c r="P31" i="4"/>
  <c r="O31" i="4"/>
  <c r="M31" i="4"/>
  <c r="J31" i="4"/>
  <c r="E31" i="4"/>
  <c r="G31" i="4" s="1"/>
  <c r="U58" i="4"/>
  <c r="P58" i="4"/>
  <c r="R58" i="4" s="1"/>
  <c r="O58" i="4"/>
  <c r="M58" i="4"/>
  <c r="J58" i="4"/>
  <c r="E58" i="4"/>
  <c r="G58" i="4" s="1"/>
  <c r="U20" i="4"/>
  <c r="P20" i="4"/>
  <c r="R20" i="4" s="1"/>
  <c r="O20" i="4"/>
  <c r="M20" i="4"/>
  <c r="J20" i="4"/>
  <c r="G20" i="4"/>
  <c r="E20" i="4"/>
  <c r="U19" i="4"/>
  <c r="P19" i="4"/>
  <c r="R19" i="4" s="1"/>
  <c r="O19" i="4"/>
  <c r="M19" i="4"/>
  <c r="J19" i="4"/>
  <c r="E19" i="4"/>
  <c r="G19" i="4" s="1"/>
  <c r="U9" i="4"/>
  <c r="P9" i="4"/>
  <c r="R9" i="4" s="1"/>
  <c r="O9" i="4"/>
  <c r="M9" i="4"/>
  <c r="J9" i="4"/>
  <c r="E9" i="4"/>
  <c r="G9" i="4" s="1"/>
  <c r="U14" i="4"/>
  <c r="P14" i="4"/>
  <c r="R14" i="4" s="1"/>
  <c r="O14" i="4"/>
  <c r="M14" i="4"/>
  <c r="J14" i="4"/>
  <c r="E14" i="4"/>
  <c r="G14" i="4" s="1"/>
  <c r="U13" i="4"/>
  <c r="P13" i="4"/>
  <c r="R13" i="4" s="1"/>
  <c r="O13" i="4"/>
  <c r="M13" i="4"/>
  <c r="J13" i="4"/>
  <c r="G13" i="4"/>
  <c r="E13" i="4"/>
  <c r="U10" i="4"/>
  <c r="R10" i="4"/>
  <c r="P10" i="4"/>
  <c r="O10" i="4"/>
  <c r="M10" i="4"/>
  <c r="J10" i="4"/>
  <c r="E10" i="4"/>
  <c r="G10" i="4" s="1"/>
  <c r="U11" i="4"/>
  <c r="P11" i="4"/>
  <c r="R11" i="4" s="1"/>
  <c r="O11" i="4"/>
  <c r="M11" i="4"/>
  <c r="J11" i="4"/>
  <c r="E11" i="4"/>
  <c r="G11" i="4" s="1"/>
  <c r="U24" i="4"/>
  <c r="P24" i="4"/>
  <c r="R24" i="4" s="1"/>
  <c r="O24" i="4"/>
  <c r="M24" i="4"/>
  <c r="J24" i="4"/>
  <c r="E24" i="4"/>
  <c r="G24" i="4" s="1"/>
  <c r="U2" i="4"/>
  <c r="P2" i="4"/>
  <c r="R2" i="4" s="1"/>
  <c r="O2" i="4"/>
  <c r="M2" i="4"/>
  <c r="J2" i="4"/>
  <c r="E2" i="4"/>
  <c r="G2" i="4" s="1"/>
  <c r="U4" i="4"/>
  <c r="P4" i="4"/>
  <c r="R4" i="4" s="1"/>
  <c r="O4" i="4"/>
  <c r="M4" i="4"/>
  <c r="J4" i="4"/>
  <c r="E4" i="4"/>
  <c r="G4" i="4" s="1"/>
  <c r="U17" i="4"/>
  <c r="P17" i="4"/>
  <c r="R17" i="4" s="1"/>
  <c r="O17" i="4"/>
  <c r="M17" i="4"/>
  <c r="J17" i="4"/>
  <c r="E17" i="4"/>
  <c r="G17" i="4" s="1"/>
  <c r="U7" i="4"/>
  <c r="P7" i="4"/>
  <c r="R7" i="4" s="1"/>
  <c r="O7" i="4"/>
  <c r="M7" i="4"/>
  <c r="J7" i="4"/>
  <c r="E7" i="4"/>
  <c r="G7" i="4" s="1"/>
  <c r="U22" i="4"/>
  <c r="P22" i="4"/>
  <c r="R22" i="4" s="1"/>
  <c r="O22" i="4"/>
  <c r="M22" i="4"/>
  <c r="J22" i="4"/>
  <c r="E22" i="4"/>
  <c r="G22" i="4" s="1"/>
  <c r="U23" i="4"/>
  <c r="P23" i="4"/>
  <c r="R23" i="4" s="1"/>
  <c r="O23" i="4"/>
  <c r="M23" i="4"/>
  <c r="J23" i="4"/>
  <c r="G23" i="4"/>
  <c r="E23" i="4"/>
  <c r="U21" i="4"/>
  <c r="R21" i="4"/>
  <c r="P21" i="4"/>
  <c r="O21" i="4"/>
  <c r="M21" i="4"/>
  <c r="J21" i="4"/>
  <c r="E21" i="4"/>
  <c r="G21" i="4" s="1"/>
  <c r="U25" i="4"/>
  <c r="P25" i="4"/>
  <c r="R25" i="4" s="1"/>
  <c r="O25" i="4"/>
  <c r="M25" i="4"/>
  <c r="J25" i="4"/>
  <c r="E25" i="4"/>
  <c r="G25" i="4" s="1"/>
  <c r="U8" i="4"/>
  <c r="P8" i="4"/>
  <c r="R8" i="4" s="1"/>
  <c r="O8" i="4"/>
  <c r="M8" i="4"/>
  <c r="J8" i="4"/>
  <c r="E8" i="4"/>
  <c r="G8" i="4" s="1"/>
  <c r="U5" i="4"/>
  <c r="P5" i="4"/>
  <c r="R5" i="4" s="1"/>
  <c r="O5" i="4"/>
  <c r="M5" i="4"/>
  <c r="J5" i="4"/>
  <c r="E5" i="4"/>
  <c r="G5" i="4" s="1"/>
  <c r="U16" i="4"/>
  <c r="P16" i="4"/>
  <c r="R16" i="4" s="1"/>
  <c r="O16" i="4"/>
  <c r="M16" i="4"/>
  <c r="J16" i="4"/>
  <c r="E16" i="4"/>
  <c r="G16" i="4" s="1"/>
  <c r="U26" i="4"/>
  <c r="P26" i="4"/>
  <c r="R26" i="4" s="1"/>
  <c r="O26" i="4"/>
  <c r="M26" i="4"/>
  <c r="J26" i="4"/>
  <c r="G26" i="4"/>
  <c r="E26" i="4"/>
  <c r="U3" i="4"/>
  <c r="P3" i="4"/>
  <c r="R3" i="4" s="1"/>
  <c r="O3" i="4"/>
  <c r="M3" i="4"/>
  <c r="J3" i="4"/>
  <c r="E3" i="4"/>
  <c r="G3" i="4" s="1"/>
  <c r="U15" i="4"/>
  <c r="P15" i="4"/>
  <c r="R15" i="4" s="1"/>
  <c r="O15" i="4"/>
  <c r="M15" i="4"/>
  <c r="J15" i="4"/>
  <c r="E15" i="4"/>
  <c r="G15" i="4" s="1"/>
  <c r="U12" i="4"/>
  <c r="P12" i="4"/>
  <c r="R12" i="4" s="1"/>
  <c r="O12" i="4"/>
  <c r="M12" i="4"/>
  <c r="J12" i="4"/>
  <c r="G12" i="4"/>
  <c r="E12" i="4"/>
  <c r="U6" i="4"/>
  <c r="R6" i="4"/>
  <c r="P6" i="4"/>
  <c r="O6" i="4"/>
  <c r="M6" i="4"/>
  <c r="J6" i="4"/>
  <c r="E6" i="4"/>
  <c r="G6" i="4" s="1"/>
  <c r="U18" i="4"/>
  <c r="P18" i="4"/>
  <c r="R18" i="4" s="1"/>
  <c r="O18" i="4"/>
  <c r="M18" i="4"/>
  <c r="J18" i="4"/>
  <c r="E18" i="4"/>
  <c r="G18" i="4" s="1"/>
  <c r="S25" i="1"/>
  <c r="U25" i="1" s="1"/>
  <c r="P25" i="1"/>
  <c r="R25" i="1" s="1"/>
  <c r="O25" i="1"/>
  <c r="M25" i="1"/>
  <c r="H25" i="1"/>
  <c r="J25" i="1" s="1"/>
  <c r="D25" i="1"/>
  <c r="E25" i="1" s="1"/>
  <c r="G25" i="1" s="1"/>
  <c r="S24" i="1"/>
  <c r="U24" i="1" s="1"/>
  <c r="P24" i="1"/>
  <c r="R24" i="1" s="1"/>
  <c r="O24" i="1"/>
  <c r="M24" i="1"/>
  <c r="H24" i="1"/>
  <c r="J24" i="1" s="1"/>
  <c r="D24" i="1"/>
  <c r="E24" i="1" s="1"/>
  <c r="G24" i="1" s="1"/>
  <c r="U19" i="1"/>
  <c r="P19" i="1"/>
  <c r="R19" i="1" s="1"/>
  <c r="O19" i="1"/>
  <c r="M19" i="1"/>
  <c r="J19" i="1"/>
  <c r="E19" i="1"/>
  <c r="G19" i="1" s="1"/>
  <c r="U18" i="1"/>
  <c r="P18" i="1"/>
  <c r="R18" i="1" s="1"/>
  <c r="O18" i="1"/>
  <c r="M18" i="1"/>
  <c r="J18" i="1"/>
  <c r="E18" i="1"/>
  <c r="G18" i="1" s="1"/>
  <c r="U23" i="1"/>
  <c r="P23" i="1"/>
  <c r="R23" i="1" s="1"/>
  <c r="O23" i="1"/>
  <c r="M23" i="1"/>
  <c r="J23" i="1"/>
  <c r="E23" i="1"/>
  <c r="G23" i="1" s="1"/>
  <c r="U22" i="1"/>
  <c r="P22" i="1"/>
  <c r="R22" i="1" s="1"/>
  <c r="O22" i="1"/>
  <c r="M22" i="1"/>
  <c r="J22" i="1"/>
  <c r="E22" i="1"/>
  <c r="G22" i="1" s="1"/>
  <c r="R30" i="5" l="1"/>
  <c r="R46" i="4"/>
  <c r="U21" i="1"/>
  <c r="P21" i="1"/>
  <c r="R21" i="1" s="1"/>
  <c r="O21" i="1"/>
  <c r="M21" i="1"/>
  <c r="J21" i="1"/>
  <c r="E21" i="1"/>
  <c r="G21" i="1" s="1"/>
  <c r="U20" i="1"/>
  <c r="P20" i="1"/>
  <c r="R20" i="1" s="1"/>
  <c r="O20" i="1"/>
  <c r="M20" i="1"/>
  <c r="J20" i="1"/>
  <c r="E20" i="1"/>
  <c r="G20" i="1" s="1"/>
  <c r="U17" i="1"/>
  <c r="P17" i="1"/>
  <c r="R17" i="1" s="1"/>
  <c r="O17" i="1"/>
  <c r="M17" i="1"/>
  <c r="J17" i="1"/>
  <c r="E17" i="1"/>
  <c r="G17" i="1" s="1"/>
  <c r="U16" i="1"/>
  <c r="P16" i="1"/>
  <c r="R16" i="1" s="1"/>
  <c r="O16" i="1"/>
  <c r="M16" i="1"/>
  <c r="J16" i="1"/>
  <c r="E16" i="1"/>
  <c r="G16" i="1" s="1"/>
  <c r="U15" i="1"/>
  <c r="P15" i="1"/>
  <c r="R15" i="1" s="1"/>
  <c r="O15" i="1"/>
  <c r="M15" i="1"/>
  <c r="J15" i="1"/>
  <c r="E15" i="1"/>
  <c r="G15" i="1" s="1"/>
  <c r="U14" i="1"/>
  <c r="P14" i="1"/>
  <c r="R14" i="1" s="1"/>
  <c r="O14" i="1"/>
  <c r="M14" i="1"/>
  <c r="J14" i="1"/>
  <c r="E14" i="1"/>
  <c r="G14" i="1" s="1"/>
  <c r="U13" i="1"/>
  <c r="P13" i="1"/>
  <c r="R13" i="1" s="1"/>
  <c r="O13" i="1"/>
  <c r="M13" i="1"/>
  <c r="J13" i="1"/>
  <c r="E13" i="1"/>
  <c r="G13" i="1" s="1"/>
  <c r="U12" i="1"/>
  <c r="P12" i="1"/>
  <c r="R12" i="1" s="1"/>
  <c r="O12" i="1"/>
  <c r="M12" i="1"/>
  <c r="J12" i="1"/>
  <c r="E12" i="1"/>
  <c r="G12" i="1" s="1"/>
  <c r="U11" i="1"/>
  <c r="P11" i="1"/>
  <c r="R11" i="1" s="1"/>
  <c r="O11" i="1"/>
  <c r="M11" i="1"/>
  <c r="J11" i="1"/>
  <c r="E11" i="1"/>
  <c r="G11" i="1" s="1"/>
  <c r="U10" i="1"/>
  <c r="P10" i="1"/>
  <c r="R10" i="1" s="1"/>
  <c r="O10" i="1"/>
  <c r="M10" i="1"/>
  <c r="J10" i="1"/>
  <c r="E10" i="1"/>
  <c r="G10" i="1" s="1"/>
  <c r="U9" i="1"/>
  <c r="P9" i="1"/>
  <c r="R9" i="1" s="1"/>
  <c r="O9" i="1"/>
  <c r="M9" i="1"/>
  <c r="J9" i="1"/>
  <c r="E9" i="1"/>
  <c r="G9" i="1" s="1"/>
  <c r="U8" i="1"/>
  <c r="P8" i="1"/>
  <c r="R8" i="1" s="1"/>
  <c r="O8" i="1"/>
  <c r="M8" i="1"/>
  <c r="J8" i="1"/>
  <c r="E8" i="1"/>
  <c r="G8" i="1" s="1"/>
  <c r="U7" i="1"/>
  <c r="P7" i="1"/>
  <c r="R7" i="1" s="1"/>
  <c r="O7" i="1"/>
  <c r="M7" i="1"/>
  <c r="J7" i="1"/>
  <c r="E7" i="1"/>
  <c r="G7" i="1" s="1"/>
  <c r="U6" i="1"/>
  <c r="P6" i="1"/>
  <c r="R6" i="1" s="1"/>
  <c r="O6" i="1"/>
  <c r="M6" i="1"/>
  <c r="J6" i="1"/>
  <c r="E6" i="1"/>
  <c r="G6" i="1" s="1"/>
  <c r="U5" i="1" l="1"/>
  <c r="P5" i="1"/>
  <c r="R5" i="1" s="1"/>
  <c r="O5" i="1"/>
  <c r="M5" i="1"/>
  <c r="J5" i="1"/>
  <c r="E5" i="1"/>
  <c r="G5" i="1" s="1"/>
  <c r="U4" i="1"/>
  <c r="P4" i="1"/>
  <c r="R4" i="1" s="1"/>
  <c r="O4" i="1"/>
  <c r="M4" i="1"/>
  <c r="J4" i="1"/>
  <c r="E4" i="1"/>
  <c r="G4" i="1" s="1"/>
  <c r="U3" i="1" l="1"/>
  <c r="P3" i="1"/>
  <c r="R3" i="1" s="1"/>
  <c r="O3" i="1"/>
  <c r="M3" i="1"/>
  <c r="J3" i="1"/>
  <c r="E3" i="1"/>
  <c r="G3" i="1" s="1"/>
  <c r="U2" i="1"/>
  <c r="P2" i="1"/>
  <c r="R2" i="1" s="1"/>
  <c r="O2" i="1"/>
  <c r="M2" i="1"/>
  <c r="J2" i="1"/>
  <c r="E2" i="1"/>
  <c r="G2" i="1" s="1"/>
</calcChain>
</file>

<file path=xl/sharedStrings.xml><?xml version="1.0" encoding="utf-8"?>
<sst xmlns="http://schemas.openxmlformats.org/spreadsheetml/2006/main" count="2076" uniqueCount="567">
  <si>
    <t>Projected Population</t>
  </si>
  <si>
    <t>EC as per ELA</t>
  </si>
  <si>
    <t>EC Registered</t>
  </si>
  <si>
    <t>EC % Registered against ELA</t>
  </si>
  <si>
    <t>Estimated PW</t>
  </si>
  <si>
    <t>PW Registered</t>
  </si>
  <si>
    <t>Pregnant Woman registered with LMP</t>
  </si>
  <si>
    <t>4th ANC</t>
  </si>
  <si>
    <t>% of 4th ANC against PW with LMP</t>
  </si>
  <si>
    <t>IFA</t>
  </si>
  <si>
    <t>% of IFA against PW with LMP</t>
  </si>
  <si>
    <t>Estimated Delivery</t>
  </si>
  <si>
    <t>Delivery</t>
  </si>
  <si>
    <t>% of Delivery against Estimated Delivery</t>
  </si>
  <si>
    <t>Child Registration</t>
  </si>
  <si>
    <t>Block Name</t>
  </si>
  <si>
    <t>Sub-Center Name</t>
  </si>
  <si>
    <t>% of PW Registered against ELA</t>
  </si>
  <si>
    <t>Estimated Child Birth</t>
  </si>
  <si>
    <t>% of Chid Birth</t>
  </si>
  <si>
    <t>Amdanga</t>
  </si>
  <si>
    <t>Adhata SC</t>
  </si>
  <si>
    <t>Amdanga SC</t>
  </si>
  <si>
    <t>Bahisgachhia SC</t>
  </si>
  <si>
    <t>Beraberia SC</t>
  </si>
  <si>
    <t>Bijoypur SC</t>
  </si>
  <si>
    <t>Bodai SC</t>
  </si>
  <si>
    <t>Chankia SC</t>
  </si>
  <si>
    <t>Dariapur SC</t>
  </si>
  <si>
    <t>Dhania SC</t>
  </si>
  <si>
    <t>Hamidpur SC</t>
  </si>
  <si>
    <t>Harpur SC</t>
  </si>
  <si>
    <t>Hisabi SC</t>
  </si>
  <si>
    <t>Kamdebpur SC</t>
  </si>
  <si>
    <t>Kanchiara SC</t>
  </si>
  <si>
    <t>Madhabpur SC</t>
  </si>
  <si>
    <t>Mathura SC</t>
  </si>
  <si>
    <t>Padmalovpur SC</t>
  </si>
  <si>
    <t>Rafipur SC</t>
  </si>
  <si>
    <t>Rajberia SC</t>
  </si>
  <si>
    <t>Rampur SC</t>
  </si>
  <si>
    <t>Sadhanpur SC</t>
  </si>
  <si>
    <t>Sikira SC</t>
  </si>
  <si>
    <t>Tentulia SC</t>
  </si>
  <si>
    <t>Urala SC</t>
  </si>
  <si>
    <t>Valuka SC</t>
  </si>
  <si>
    <t>Bagda</t>
  </si>
  <si>
    <t>Amdobe SC</t>
  </si>
  <si>
    <t>Asharu SC</t>
  </si>
  <si>
    <t>Bagdah SC</t>
  </si>
  <si>
    <t>Bajitpur SC</t>
  </si>
  <si>
    <t>Baksa SC</t>
  </si>
  <si>
    <t>Baneswarpur SC</t>
  </si>
  <si>
    <t>Bansghata SC</t>
  </si>
  <si>
    <t>Baranasipur SC</t>
  </si>
  <si>
    <t>Beara SC</t>
  </si>
  <si>
    <t>Bhabanipur SC</t>
  </si>
  <si>
    <t>Boikola SC</t>
  </si>
  <si>
    <t>Boyra SC</t>
  </si>
  <si>
    <t>Charmondal SC</t>
  </si>
  <si>
    <t>Gadpukuria SC</t>
  </si>
  <si>
    <t>Gangulia SC</t>
  </si>
  <si>
    <t>Gobindapur SC</t>
  </si>
  <si>
    <t>Harinathpur SC</t>
  </si>
  <si>
    <t>Helencha SC</t>
  </si>
  <si>
    <t>Kapashati SC</t>
  </si>
  <si>
    <t>Kola SC</t>
  </si>
  <si>
    <t>Koniara-I SC</t>
  </si>
  <si>
    <t>Kulia SC</t>
  </si>
  <si>
    <t>Kurulia SC</t>
  </si>
  <si>
    <t>Malida SC</t>
  </si>
  <si>
    <t>Mamabhagina SC</t>
  </si>
  <si>
    <t>Mashyampur SC</t>
  </si>
  <si>
    <t>Meherani SC</t>
  </si>
  <si>
    <t>Mondapghata SC</t>
  </si>
  <si>
    <t>Naldugari SC</t>
  </si>
  <si>
    <t>Nataberia SC</t>
  </si>
  <si>
    <t>Pathuria SC</t>
  </si>
  <si>
    <t>Sarahati SC</t>
  </si>
  <si>
    <t>Sindrani SC</t>
  </si>
  <si>
    <t>Thoara SC</t>
  </si>
  <si>
    <t>Uttar-Kulberia SC</t>
  </si>
  <si>
    <t>Barasat I</t>
  </si>
  <si>
    <t>ALGORIA SC</t>
  </si>
  <si>
    <t>BAGPUL SC</t>
  </si>
  <si>
    <t>Bamangachi SC</t>
  </si>
  <si>
    <t>BARADIGHA SC</t>
  </si>
  <si>
    <t>BARBARIA SC</t>
  </si>
  <si>
    <t>Bora SC</t>
  </si>
  <si>
    <t>Chaltaberia SC</t>
  </si>
  <si>
    <t>Chhotojagulia SC</t>
  </si>
  <si>
    <t>Daspuldanga SC</t>
  </si>
  <si>
    <t>DEBIPUR SC</t>
  </si>
  <si>
    <t>Duttapukur SC</t>
  </si>
  <si>
    <t>Duttapukur-I SC</t>
  </si>
  <si>
    <t>FOLDI SC</t>
  </si>
  <si>
    <t>Gangapur SC</t>
  </si>
  <si>
    <t>Goyakhali SC</t>
  </si>
  <si>
    <t>HB collony SC</t>
  </si>
  <si>
    <t>JAFRABAD SC</t>
  </si>
  <si>
    <t>Jaypul SC</t>
  </si>
  <si>
    <t>JIRAT SC</t>
  </si>
  <si>
    <t>Kadambagachi SC</t>
  </si>
  <si>
    <t>Kalsara SC</t>
  </si>
  <si>
    <t>Kanthalia SC</t>
  </si>
  <si>
    <t>KASHIMPUR SC</t>
  </si>
  <si>
    <t>KHORKI SC</t>
  </si>
  <si>
    <t>Kulberia SC</t>
  </si>
  <si>
    <t>MAYNA SC</t>
  </si>
  <si>
    <t>MOCHPOLE SC</t>
  </si>
  <si>
    <t>MUKTARPUR SC</t>
  </si>
  <si>
    <t>NARAYANPUR SC</t>
  </si>
  <si>
    <t>Nebadhai SC</t>
  </si>
  <si>
    <t>PANCILA SC</t>
  </si>
  <si>
    <t>PURBA KHILKAPUR SC</t>
  </si>
  <si>
    <t>SALARHAT SC</t>
  </si>
  <si>
    <t>Sikdeshpukur SC</t>
  </si>
  <si>
    <t>SUBHASHNAGAR SC</t>
  </si>
  <si>
    <t>TALDHARIA SC</t>
  </si>
  <si>
    <t>Barasat II</t>
  </si>
  <si>
    <t>Bagbond Saiberia SC</t>
  </si>
  <si>
    <t>Baidyapur SC</t>
  </si>
  <si>
    <t>Banspole SC</t>
  </si>
  <si>
    <t>Bardesia SC</t>
  </si>
  <si>
    <t>Bhagyabantapur SC</t>
  </si>
  <si>
    <t>Bokunda SC</t>
  </si>
  <si>
    <t>Chak Shasan SC</t>
  </si>
  <si>
    <t>Chandigarh SC</t>
  </si>
  <si>
    <t>Choulpur SC</t>
  </si>
  <si>
    <t>Chowmoha SC</t>
  </si>
  <si>
    <t>Dadpur SC</t>
  </si>
  <si>
    <t>Dariala SC</t>
  </si>
  <si>
    <t>Dugdia SC</t>
  </si>
  <si>
    <t>Falti SC</t>
  </si>
  <si>
    <t>Galasia SC</t>
  </si>
  <si>
    <t>Khamarpara SC</t>
  </si>
  <si>
    <t>Krishnamati SC</t>
  </si>
  <si>
    <t>Madanpur SC</t>
  </si>
  <si>
    <t>Mahisgodi SC</t>
  </si>
  <si>
    <t>Mitpukur SC</t>
  </si>
  <si>
    <t>Mojlishpur SC</t>
  </si>
  <si>
    <t>North Bhoira SC</t>
  </si>
  <si>
    <t>North Jojra SC</t>
  </si>
  <si>
    <t>Pakdah SC</t>
  </si>
  <si>
    <t>Perkharibari SC</t>
  </si>
  <si>
    <t>Puturia SC</t>
  </si>
  <si>
    <t>Rajbati SC</t>
  </si>
  <si>
    <t>Rohanda SC</t>
  </si>
  <si>
    <t>Sandalia SC</t>
  </si>
  <si>
    <t>Shasan SC</t>
  </si>
  <si>
    <t>Singhapara SC</t>
  </si>
  <si>
    <t>Tegharia SC</t>
  </si>
  <si>
    <t>Bkp I</t>
  </si>
  <si>
    <t>Balibhara Pragatisangha SC</t>
  </si>
  <si>
    <t>Basudevpur SC</t>
  </si>
  <si>
    <t>Belle Sankarpur SC</t>
  </si>
  <si>
    <t>Bhabagachhi SC</t>
  </si>
  <si>
    <t>Bizna SC</t>
  </si>
  <si>
    <t>Bora Talikhola SC</t>
  </si>
  <si>
    <t>Chandua SC</t>
  </si>
  <si>
    <t>Devok (GP HQ) SC</t>
  </si>
  <si>
    <t>Dharampur SC</t>
  </si>
  <si>
    <t>Dogacchia SC</t>
  </si>
  <si>
    <t>Giridhari Asram (GP HQ) SC</t>
  </si>
  <si>
    <t>Jetia (GP HQ) SC</t>
  </si>
  <si>
    <t>Kampa (GP.HQ) SC</t>
  </si>
  <si>
    <t>Kawgachhi-I (GP HQ) SC</t>
  </si>
  <si>
    <t>Kawgachhi-II (Paltapara) (GP HQ) SC</t>
  </si>
  <si>
    <t>Kewtia Sarkari Amtala SC</t>
  </si>
  <si>
    <t>Khudiram Nagar SC</t>
  </si>
  <si>
    <t>Mahabatipara F.P School SC</t>
  </si>
  <si>
    <t>Majhipara Charitable SC</t>
  </si>
  <si>
    <t>Malancha Sabuj Sangha SC</t>
  </si>
  <si>
    <t>Mathurapur SC</t>
  </si>
  <si>
    <t>Mukundapur (GP HQ) SC</t>
  </si>
  <si>
    <t>Nagdaha SC</t>
  </si>
  <si>
    <t>Nanna SC</t>
  </si>
  <si>
    <t>Palladaha SC</t>
  </si>
  <si>
    <t>Rajendrapur SC</t>
  </si>
  <si>
    <t>Ram Chandra Pur SC</t>
  </si>
  <si>
    <t>Rammohan Pally SC</t>
  </si>
  <si>
    <t>Salidaha (GP HQ) SC</t>
  </si>
  <si>
    <t>Shibdaspur SC</t>
  </si>
  <si>
    <t>Shyamaprasad Pally SC</t>
  </si>
  <si>
    <t>Subhaspally SC</t>
  </si>
  <si>
    <t>Tarun Sanhga Club SC</t>
  </si>
  <si>
    <t>Vibekanandagarh SC</t>
  </si>
  <si>
    <t>Bkp II</t>
  </si>
  <si>
    <t>Adarshapally SC</t>
  </si>
  <si>
    <t>Anandanagar SC</t>
  </si>
  <si>
    <t>Apurbanagar SC</t>
  </si>
  <si>
    <t>Babanpur SC</t>
  </si>
  <si>
    <t>Balagarh SC</t>
  </si>
  <si>
    <t>Bandipur SC</t>
  </si>
  <si>
    <t>Bara Kathalia SC</t>
  </si>
  <si>
    <t>Bhatpara SC</t>
  </si>
  <si>
    <t>Chak Kathalia SC</t>
  </si>
  <si>
    <t>Dangadighila SC</t>
  </si>
  <si>
    <t>Gidha SC</t>
  </si>
  <si>
    <t>Jafarpur Kalitala SC</t>
  </si>
  <si>
    <t>Jogendranagar SC</t>
  </si>
  <si>
    <t>Jugberia SC</t>
  </si>
  <si>
    <t>Karnamadhabpur SC</t>
  </si>
  <si>
    <t>Leningarh Subhas Sangha SC</t>
  </si>
  <si>
    <t>Leningarh Technical College SC</t>
  </si>
  <si>
    <t>Matharangi SC</t>
  </si>
  <si>
    <t>Mohanpur Sadar SC</t>
  </si>
  <si>
    <t>Mohanpur SC</t>
  </si>
  <si>
    <t>Muragacha SC</t>
  </si>
  <si>
    <t>Nabapally SC</t>
  </si>
  <si>
    <t>Patulia Sadar SC</t>
  </si>
  <si>
    <t>Ruia Kamarpara SC</t>
  </si>
  <si>
    <t>Ruia Paschimpara SC</t>
  </si>
  <si>
    <t>Sewli Sadar SC</t>
  </si>
  <si>
    <t>Sohidbandhunagar SC</t>
  </si>
  <si>
    <t>Surjapur SC</t>
  </si>
  <si>
    <t>Talbanda SC</t>
  </si>
  <si>
    <t>Telinipara SC</t>
  </si>
  <si>
    <t>Thakurcolony SC</t>
  </si>
  <si>
    <t>Bongaon</t>
  </si>
  <si>
    <t>Akaipur SC</t>
  </si>
  <si>
    <t>Aramdanga SC</t>
  </si>
  <si>
    <t>Arsingri SC</t>
  </si>
  <si>
    <t>Ashurhat SC</t>
  </si>
  <si>
    <t>Bagangram SC</t>
  </si>
  <si>
    <t>Bairampur SC</t>
  </si>
  <si>
    <t>Barrackpur SC</t>
  </si>
  <si>
    <t>Belgharia SC</t>
  </si>
  <si>
    <t>Belta SC</t>
  </si>
  <si>
    <t>Bhanderkhola SC</t>
  </si>
  <si>
    <t>Birkrishnapur SC</t>
  </si>
  <si>
    <t>Boaldah SC</t>
  </si>
  <si>
    <t>Chamta SC</t>
  </si>
  <si>
    <t>Chanda SC</t>
  </si>
  <si>
    <t>Chhayghoria SC</t>
  </si>
  <si>
    <t>Chowberia SC</t>
  </si>
  <si>
    <t>Damdama SC</t>
  </si>
  <si>
    <t>Dharampukuria SC</t>
  </si>
  <si>
    <t>Dighari SC</t>
  </si>
  <si>
    <t>Fakirbagan SC</t>
  </si>
  <si>
    <t>Fulbari SC</t>
  </si>
  <si>
    <t>Ganganandapur SC</t>
  </si>
  <si>
    <t>Ganrapota SC</t>
  </si>
  <si>
    <t>Gopalnagar SC</t>
  </si>
  <si>
    <t>Haridaspur SC</t>
  </si>
  <si>
    <t>Hingli(Gopinathpur) SC</t>
  </si>
  <si>
    <t>Joyantipur SC</t>
  </si>
  <si>
    <t>Kaliani SC</t>
  </si>
  <si>
    <t>Kansona SC</t>
  </si>
  <si>
    <t>Khalitpur SC</t>
  </si>
  <si>
    <t>Khamarkhola SC</t>
  </si>
  <si>
    <t>Kharua Rajapur SC</t>
  </si>
  <si>
    <t>Khottapara SC</t>
  </si>
  <si>
    <t>Kuchiamora SC</t>
  </si>
  <si>
    <t>Media SC</t>
  </si>
  <si>
    <t>Monigram SC</t>
  </si>
  <si>
    <t>Nahata SC</t>
  </si>
  <si>
    <t>Nakful SC</t>
  </si>
  <si>
    <t>North Kalupur SC</t>
  </si>
  <si>
    <t>Notidanga SC</t>
  </si>
  <si>
    <t>Paikpara SC</t>
  </si>
  <si>
    <t>Palla SC</t>
  </si>
  <si>
    <t>Panchita SC</t>
  </si>
  <si>
    <t>Panchpota SC</t>
  </si>
  <si>
    <t>Patshimulia SC</t>
  </si>
  <si>
    <t>Polta SC</t>
  </si>
  <si>
    <t>Puraton Bongaon SC</t>
  </si>
  <si>
    <t>Ramsankarpur SC</t>
  </si>
  <si>
    <t>Satashi SC</t>
  </si>
  <si>
    <t>Satberia SC</t>
  </si>
  <si>
    <t>Sherpur SC</t>
  </si>
  <si>
    <t>Shimulia SC</t>
  </si>
  <si>
    <t>South Kalupur SC</t>
  </si>
  <si>
    <t>Sukpukuria (Sabaipur) SC</t>
  </si>
  <si>
    <t>Sutia SC</t>
  </si>
  <si>
    <t>Deganga</t>
  </si>
  <si>
    <t>Aminpur SC</t>
  </si>
  <si>
    <t>Amulia SC</t>
  </si>
  <si>
    <t>Arijullapur SC</t>
  </si>
  <si>
    <t>Aziznagar SC</t>
  </si>
  <si>
    <t>Bargachhia SC</t>
  </si>
  <si>
    <t>Belgachhia SC</t>
  </si>
  <si>
    <t>Benapur SC</t>
  </si>
  <si>
    <t>Biswanathpur SC</t>
  </si>
  <si>
    <t>Champatala SC</t>
  </si>
  <si>
    <t>Chandpur SC</t>
  </si>
  <si>
    <t>Changdana SC</t>
  </si>
  <si>
    <t>Chatkaberia SC</t>
  </si>
  <si>
    <t>Debalaya SC</t>
  </si>
  <si>
    <t>Gobardhanpur SC</t>
  </si>
  <si>
    <t>Gosaipur SC</t>
  </si>
  <si>
    <t>Hadipur SC</t>
  </si>
  <si>
    <t>Jadavpur SC</t>
  </si>
  <si>
    <t>Kaniyani SC</t>
  </si>
  <si>
    <t>Khajurdanga SC</t>
  </si>
  <si>
    <t>Krishnachandrapur SC</t>
  </si>
  <si>
    <t>Mirjanagar SC</t>
  </si>
  <si>
    <t>Mirjapur SC</t>
  </si>
  <si>
    <t>Mobarakpur SC</t>
  </si>
  <si>
    <t>Nandipara SC</t>
  </si>
  <si>
    <t>North Kolsur SC</t>
  </si>
  <si>
    <t>Odhanpur SC</t>
  </si>
  <si>
    <t>Parpatna SC</t>
  </si>
  <si>
    <t>Raipur Chakla SC</t>
  </si>
  <si>
    <t>Ramnagar SC</t>
  </si>
  <si>
    <t>Roykhola SC</t>
  </si>
  <si>
    <t>Sathatia SC</t>
  </si>
  <si>
    <t>Singharati SC</t>
  </si>
  <si>
    <t>Sohai SC</t>
  </si>
  <si>
    <t>South Kolsur SC</t>
  </si>
  <si>
    <t>Subarnapur SC</t>
  </si>
  <si>
    <t>Walipur SC</t>
  </si>
  <si>
    <t>Habra I</t>
  </si>
  <si>
    <t>Anowarberia SC</t>
  </si>
  <si>
    <t>Atulia SC</t>
  </si>
  <si>
    <t>Bamihati SC</t>
  </si>
  <si>
    <t>Baugachhi SC</t>
  </si>
  <si>
    <t>Bergoom SC</t>
  </si>
  <si>
    <t>Betpul SC</t>
  </si>
  <si>
    <t>Fultala SC</t>
  </si>
  <si>
    <t>Gohalbati SC</t>
  </si>
  <si>
    <t>Ichapur SC</t>
  </si>
  <si>
    <t>Janapul SC</t>
  </si>
  <si>
    <t>Kashipur SC</t>
  </si>
  <si>
    <t>Krishnanagar SC</t>
  </si>
  <si>
    <t>Kumra SC</t>
  </si>
  <si>
    <t>Lakshmipul SC</t>
  </si>
  <si>
    <t>Mahisha SC</t>
  </si>
  <si>
    <t>Mallickpur SC</t>
  </si>
  <si>
    <t>Marakpur SC</t>
  </si>
  <si>
    <t>Maslandapur SC</t>
  </si>
  <si>
    <t>Narayanpur SC</t>
  </si>
  <si>
    <t>Nokpul SC</t>
  </si>
  <si>
    <t>Pairagachhi SC</t>
  </si>
  <si>
    <t>Prithiva SC</t>
  </si>
  <si>
    <t>Raghavpur SC</t>
  </si>
  <si>
    <t>Rajballavpur SC</t>
  </si>
  <si>
    <t>Rautara SC</t>
  </si>
  <si>
    <t>Rudrapur SC</t>
  </si>
  <si>
    <t>Sadpur SC</t>
  </si>
  <si>
    <t>Sonakenia SC</t>
  </si>
  <si>
    <t>Habra II</t>
  </si>
  <si>
    <t>AMRAGACHI SC</t>
  </si>
  <si>
    <t>BAGPOLE SC</t>
  </si>
  <si>
    <t>BERABERI SC</t>
  </si>
  <si>
    <t>BHATSALA SC</t>
  </si>
  <si>
    <t>BIRA SC</t>
  </si>
  <si>
    <t>BONBONIA SC</t>
  </si>
  <si>
    <t>BOROBAMUNIA SC</t>
  </si>
  <si>
    <t>CHRISTANPARA SC</t>
  </si>
  <si>
    <t>DANTARI SC</t>
  </si>
  <si>
    <t>DIGHRA SC</t>
  </si>
  <si>
    <t>DOGACHIA SC</t>
  </si>
  <si>
    <t>GUMA SC</t>
  </si>
  <si>
    <t>HIZLIA SC</t>
  </si>
  <si>
    <t>MANIKNAGAR SC</t>
  </si>
  <si>
    <t>NAPARA SC</t>
  </si>
  <si>
    <t>NOTNI SC</t>
  </si>
  <si>
    <t>NURPUR SC</t>
  </si>
  <si>
    <t>PUKURKONA SC</t>
  </si>
  <si>
    <t>PUMLIA SC</t>
  </si>
  <si>
    <t>PUTIA SC</t>
  </si>
  <si>
    <t>RAJIBPUR SC</t>
  </si>
  <si>
    <t>SABDALPUR SC</t>
  </si>
  <si>
    <t>SAMUDRAPUR SC</t>
  </si>
  <si>
    <t>SENDANGA SC</t>
  </si>
  <si>
    <t>SURIA SC</t>
  </si>
  <si>
    <t>TAJPUR SC</t>
  </si>
  <si>
    <t>TANGRA SC</t>
  </si>
  <si>
    <t>Gaighata</t>
  </si>
  <si>
    <t>Ambula SC</t>
  </si>
  <si>
    <t>Amkola SC</t>
  </si>
  <si>
    <t>Angrial SC</t>
  </si>
  <si>
    <t>Bagna SC</t>
  </si>
  <si>
    <t>Barasat(M) SC</t>
  </si>
  <si>
    <t>Baysa SC</t>
  </si>
  <si>
    <t>Bhaduria SC</t>
  </si>
  <si>
    <t>Bishnupur SC</t>
  </si>
  <si>
    <t>Bokchora SC</t>
  </si>
  <si>
    <t>Borah SC</t>
  </si>
  <si>
    <t>Boranaberia SC</t>
  </si>
  <si>
    <t>Chanadpara(M) SC</t>
  </si>
  <si>
    <t>Chandpara SC</t>
  </si>
  <si>
    <t>Chikonpara SC</t>
  </si>
  <si>
    <t>Deopole SC</t>
  </si>
  <si>
    <t>Dhakuria(E) SC</t>
  </si>
  <si>
    <t>Dhakuria(W) SC</t>
  </si>
  <si>
    <t>Dingamanik SC</t>
  </si>
  <si>
    <t>Dooma SC</t>
  </si>
  <si>
    <t>Fulsora SC</t>
  </si>
  <si>
    <t>Gazipur SC</t>
  </si>
  <si>
    <t>Ghonza SC</t>
  </si>
  <si>
    <t>Gopal SC</t>
  </si>
  <si>
    <t>Jaleswar SC</t>
  </si>
  <si>
    <t>Jaytara SC</t>
  </si>
  <si>
    <t>Jhowdanga SC</t>
  </si>
  <si>
    <t>Kalanchi SC</t>
  </si>
  <si>
    <t>Kaya SC</t>
  </si>
  <si>
    <t>Mondalpara SC</t>
  </si>
  <si>
    <t>Moraldanga SC</t>
  </si>
  <si>
    <t>Panchpota(F) SC</t>
  </si>
  <si>
    <t>Panchpota(S) SC</t>
  </si>
  <si>
    <t>Patlapara SC</t>
  </si>
  <si>
    <t>Purandapur SC</t>
  </si>
  <si>
    <t>Rajapur SC</t>
  </si>
  <si>
    <t>Sasadanga SC</t>
  </si>
  <si>
    <t>Shimulpur SC</t>
  </si>
  <si>
    <t>Singole SC</t>
  </si>
  <si>
    <t>Sonatikari SC</t>
  </si>
  <si>
    <t>Tatenlbaria SC</t>
  </si>
  <si>
    <t>Teli SC</t>
  </si>
  <si>
    <t>Rajarhat</t>
  </si>
  <si>
    <t>Akandakesari SC</t>
  </si>
  <si>
    <t>Azadnagar SC</t>
  </si>
  <si>
    <t>Baligari SC</t>
  </si>
  <si>
    <t>Basina SC</t>
  </si>
  <si>
    <t>Bhatenda SC</t>
  </si>
  <si>
    <t>Bidyadharpur SC</t>
  </si>
  <si>
    <t>Chakpanchuria SC</t>
  </si>
  <si>
    <t>Champagachi SC</t>
  </si>
  <si>
    <t>Chapna SC</t>
  </si>
  <si>
    <t>Garagori SC</t>
  </si>
  <si>
    <t>Ghuni SC</t>
  </si>
  <si>
    <t>Gouranganagar SC</t>
  </si>
  <si>
    <t>Jamalpara SC</t>
  </si>
  <si>
    <t>Jatragachi SC</t>
  </si>
  <si>
    <t>Kadampukur SC</t>
  </si>
  <si>
    <t>Kalaberia SC</t>
  </si>
  <si>
    <t>Kanjialpara SC</t>
  </si>
  <si>
    <t>Lauhati SC</t>
  </si>
  <si>
    <t>Mamudpur SC</t>
  </si>
  <si>
    <t>Mohishgote SC</t>
  </si>
  <si>
    <t>Nawabpur SC</t>
  </si>
  <si>
    <t>Nayabad(N) SC</t>
  </si>
  <si>
    <t>Nayabad(S) SC</t>
  </si>
  <si>
    <t>Patharghata SC</t>
  </si>
  <si>
    <t>R.B-II SC</t>
  </si>
  <si>
    <t>Raigachi SC</t>
  </si>
  <si>
    <t>Raigachi Shesmore SC</t>
  </si>
  <si>
    <t>Ramkrishnapally SC</t>
  </si>
  <si>
    <t>Reckjoani SC</t>
  </si>
  <si>
    <t>Sikharpur SC</t>
  </si>
  <si>
    <t>Sulangari Colony SC</t>
  </si>
  <si>
    <t>Sulangari SC</t>
  </si>
  <si>
    <t>Tarulia SC</t>
  </si>
  <si>
    <t>Thakdari SC</t>
  </si>
  <si>
    <t>Sl No.</t>
  </si>
  <si>
    <t>Fully Immunization</t>
  </si>
  <si>
    <t>Child Registered with DoB</t>
  </si>
  <si>
    <t>Block</t>
  </si>
  <si>
    <t>Description</t>
  </si>
  <si>
    <t>Active EC (Denominator)</t>
  </si>
  <si>
    <t>Condom</t>
  </si>
  <si>
    <t>OC Pills</t>
  </si>
  <si>
    <t>IUCD CU 380A(10yrs)</t>
  </si>
  <si>
    <t>IUCD CU 375(5 yrs)</t>
  </si>
  <si>
    <t>Female Sterilization</t>
  </si>
  <si>
    <t>Male Sterilization</t>
  </si>
  <si>
    <t>EC Pills</t>
  </si>
  <si>
    <t>Centchroman Pills(Chhaya)</t>
  </si>
  <si>
    <t>Progesterone Only Pill</t>
  </si>
  <si>
    <t>Injectable Contraceptive(Antara)</t>
  </si>
  <si>
    <t>Any Other</t>
  </si>
  <si>
    <t>Total FP</t>
  </si>
  <si>
    <t>Percentage</t>
  </si>
  <si>
    <t>EC with  age group 15-19</t>
  </si>
  <si>
    <t>Total Number of EC</t>
  </si>
  <si>
    <t>Row Labels</t>
  </si>
  <si>
    <t>Grand Total</t>
  </si>
  <si>
    <t>ELA EC</t>
  </si>
  <si>
    <t>37933</t>
  </si>
  <si>
    <t>47671</t>
  </si>
  <si>
    <t>59663</t>
  </si>
  <si>
    <t>41243</t>
  </si>
  <si>
    <t>37277</t>
  </si>
  <si>
    <t>41248</t>
  </si>
  <si>
    <t>75827</t>
  </si>
  <si>
    <t>64558</t>
  </si>
  <si>
    <t>62707</t>
  </si>
  <si>
    <t>44101</t>
  </si>
  <si>
    <t>36400</t>
  </si>
  <si>
    <t>42947</t>
  </si>
  <si>
    <t>% EC regd. against estimated EC</t>
  </si>
  <si>
    <t>Sum of % EC regd. against estimated EC</t>
  </si>
  <si>
    <t>Sum of % of Chid Birth</t>
  </si>
  <si>
    <t>% of FI</t>
  </si>
  <si>
    <t>Sum of % of FI</t>
  </si>
  <si>
    <t>Average of % of PW Registered against ELA</t>
  </si>
  <si>
    <t>%of FI</t>
  </si>
  <si>
    <t>SL. No.</t>
  </si>
  <si>
    <t>Name</t>
  </si>
  <si>
    <t>Children Registered with DOB</t>
  </si>
  <si>
    <t>BCG</t>
  </si>
  <si>
    <t>OPV0</t>
  </si>
  <si>
    <t>HEP0</t>
  </si>
  <si>
    <t>OPV1</t>
  </si>
  <si>
    <t>OPV2</t>
  </si>
  <si>
    <t>OPV3</t>
  </si>
  <si>
    <t>OPV-B</t>
  </si>
  <si>
    <t>MR1</t>
  </si>
  <si>
    <t>MR2</t>
  </si>
  <si>
    <t>PCV1</t>
  </si>
  <si>
    <t>PCV2</t>
  </si>
  <si>
    <t>PCB-B</t>
  </si>
  <si>
    <t>Penta1</t>
  </si>
  <si>
    <t>Penta2</t>
  </si>
  <si>
    <t>Penta3</t>
  </si>
  <si>
    <t>Rota1</t>
  </si>
  <si>
    <t>Rota2</t>
  </si>
  <si>
    <t>Rota3</t>
  </si>
  <si>
    <t>JE 1</t>
  </si>
  <si>
    <t>JE2</t>
  </si>
  <si>
    <t>VitK</t>
  </si>
  <si>
    <t>Fully Immunized (within 12 month)</t>
  </si>
  <si>
    <t>Child Death</t>
  </si>
  <si>
    <t/>
  </si>
  <si>
    <t>North Twenty Four Parganas</t>
  </si>
  <si>
    <t>Barasat - I</t>
  </si>
  <si>
    <t>Barasat - II</t>
  </si>
  <si>
    <t>Barrackpur - I</t>
  </si>
  <si>
    <t>Barrackpur - II</t>
  </si>
  <si>
    <t>Habra - I</t>
  </si>
  <si>
    <t>Habra - II</t>
  </si>
  <si>
    <t>Penta 1 &amp; Penta 3 Gap</t>
  </si>
  <si>
    <t>% FI</t>
  </si>
  <si>
    <t>Sum of Penta 1 &amp; Penta 3 Gap</t>
  </si>
  <si>
    <t>Pregnant Woman registered with LMP (LMP between 1st april to yesterday)</t>
  </si>
  <si>
    <t>High Risk Pregnant Woman registered with LMP (out of c)</t>
  </si>
  <si>
    <t>ANC1 (out of d)</t>
  </si>
  <si>
    <t>ANC2 (out of d)</t>
  </si>
  <si>
    <t>ANC3 (out of d)</t>
  </si>
  <si>
    <t>ANC4 (out of d)</t>
  </si>
  <si>
    <t>TT1 (out of d)</t>
  </si>
  <si>
    <t>TT2 (out of d)</t>
  </si>
  <si>
    <t>TT Booster (out of d)</t>
  </si>
  <si>
    <t>IFA* (out of d)</t>
  </si>
  <si>
    <t>Delivery (out of d)</t>
  </si>
  <si>
    <t>Any three ANC (out of d)</t>
  </si>
  <si>
    <t>Death reported during ANC Period (out of d)</t>
  </si>
  <si>
    <t>Abortion (out of d)</t>
  </si>
  <si>
    <t>Name of facility</t>
  </si>
  <si>
    <t>Total (Cumulative in current FY, 1st April to Yesterday)</t>
  </si>
  <si>
    <t>No. of deliveries</t>
  </si>
  <si>
    <t>Barasat OH (barasatohdlv)</t>
  </si>
  <si>
    <t>Salt Lake SDH (saltlakesdhdlv)</t>
  </si>
  <si>
    <t>Sagar Dutta MCH (sagarduttamchdlv)</t>
  </si>
  <si>
    <t>Dr. B.N.Bose Sub-divisional Hospital (barrackporesdhdlv)</t>
  </si>
  <si>
    <t>Panihati SGH (panihatisghdlv)</t>
  </si>
  <si>
    <t>Baranagar SGH (baranagarsghdlv)</t>
  </si>
  <si>
    <t>Naihati SGH (naihatisghdlv)</t>
  </si>
  <si>
    <t>Ashoknagar SGH (ashoknagarsghdlv)</t>
  </si>
  <si>
    <t>Bhatpara SGH (bhatparasghdlv)</t>
  </si>
  <si>
    <t>Habra SGH (habrasghdlv)</t>
  </si>
  <si>
    <t>Balaram Seva Mandir SGH (balaramsevamandirsghdlv)</t>
  </si>
  <si>
    <t>Dr. Jiban Ratan Dhar Sub-divisional Hospital (bongaonsdhdlv)</t>
  </si>
  <si>
    <t>Bandipur BPHC (bandipurbphcdlv)</t>
  </si>
  <si>
    <t>Bagdah RH (bagdahrhdlv)</t>
  </si>
  <si>
    <t>Palla PHC (pallaphcdlv)</t>
  </si>
  <si>
    <t>Madhyamgram RH (madhyamgramrhdlv)</t>
  </si>
  <si>
    <t>Chandpara BPHC (chandparabphcdlv)</t>
  </si>
  <si>
    <t>Biswanathpur BPHC (biswanathpurbphcdlv)</t>
  </si>
  <si>
    <t>Sabdalpur BPHC (sabdalpurbphcdlv)</t>
  </si>
  <si>
    <t>Chhotojagulia .BPHC (chhotojagulia.bphcdlv)</t>
  </si>
  <si>
    <t>Nanna BPHC (nannabphcdlv)</t>
  </si>
  <si>
    <t>Amdanga BPHC (amdangabphcdlv)</t>
  </si>
  <si>
    <t>Maslandpur BPHC (maslandpurbphcdlv)</t>
  </si>
  <si>
    <t>Rekjoani BPHC (rekjoanibphcdlv)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</si>
</sst>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64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indexed="64"/>
      <name val="Cambria"/>
      <family val="1"/>
      <scheme val="major"/>
    </font>
    <font>
      <sz val="9"/>
      <color indexed="64"/>
      <name val="Cambria"/>
      <charset val="134"/>
    </font>
    <font>
      <sz val="11"/>
      <color indexed="64"/>
      <name val="Calibri"/>
      <charset val="134"/>
    </font>
    <font>
      <b/>
      <sz val="10"/>
      <color indexed="64"/>
      <name val="Calibri"/>
      <family val="2"/>
      <scheme val="minor"/>
    </font>
    <font>
      <b/>
      <sz val="12"/>
      <color indexed="64"/>
      <name val="Calibri"/>
      <family val="2"/>
      <scheme val="minor"/>
    </font>
    <font>
      <sz val="10"/>
      <color indexed="64"/>
      <name val="Cambria"/>
      <charset val="134"/>
    </font>
    <font>
      <sz val="10"/>
      <color rgb="FF000000"/>
      <name val="Cambria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5E0B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5E0B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07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9" fillId="4" borderId="1" xfId="2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9" fillId="4" borderId="3" xfId="2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9" fillId="4" borderId="3" xfId="2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0" fillId="0" borderId="0" xfId="0" applyNumberFormat="1"/>
    <xf numFmtId="1" fontId="0" fillId="0" borderId="0" xfId="0" applyNumberFormat="1"/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right" vertical="center" wrapText="1"/>
    </xf>
    <xf numFmtId="1" fontId="9" fillId="4" borderId="1" xfId="2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9" fillId="6" borderId="1" xfId="2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" fontId="9" fillId="0" borderId="0" xfId="2" applyNumberFormat="1" applyFont="1" applyAlignment="1">
      <alignment horizontal="right" vertical="center" wrapText="1"/>
    </xf>
    <xf numFmtId="0" fontId="9" fillId="0" borderId="0" xfId="2" applyFont="1" applyAlignment="1">
      <alignment horizontal="right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right" vertical="center" wrapText="1"/>
    </xf>
    <xf numFmtId="0" fontId="9" fillId="0" borderId="3" xfId="2" applyFont="1" applyBorder="1" applyAlignment="1">
      <alignment horizontal="left" vertical="center" wrapText="1"/>
    </xf>
    <xf numFmtId="1" fontId="9" fillId="0" borderId="3" xfId="2" applyNumberFormat="1" applyFont="1" applyBorder="1" applyAlignment="1">
      <alignment horizontal="right" vertical="center" wrapText="1"/>
    </xf>
    <xf numFmtId="1" fontId="9" fillId="0" borderId="6" xfId="2" applyNumberFormat="1" applyFont="1" applyBorder="1" applyAlignment="1">
      <alignment horizontal="right" vertical="center" wrapText="1"/>
    </xf>
    <xf numFmtId="0" fontId="9" fillId="0" borderId="5" xfId="2" applyFont="1" applyBorder="1" applyAlignment="1">
      <alignment horizontal="right" vertical="center" wrapText="1"/>
    </xf>
    <xf numFmtId="0" fontId="9" fillId="0" borderId="5" xfId="2" applyFont="1" applyBorder="1" applyAlignment="1">
      <alignment horizontal="left" vertical="center" wrapText="1"/>
    </xf>
    <xf numFmtId="1" fontId="9" fillId="0" borderId="5" xfId="2" applyNumberFormat="1" applyFont="1" applyBorder="1" applyAlignment="1">
      <alignment horizontal="right" vertical="center" wrapText="1"/>
    </xf>
    <xf numFmtId="1" fontId="9" fillId="0" borderId="1" xfId="2" applyNumberFormat="1" applyFont="1" applyBorder="1" applyAlignment="1">
      <alignment horizontal="right" vertical="center" wrapText="1"/>
    </xf>
    <xf numFmtId="0" fontId="9" fillId="0" borderId="0" xfId="2" applyFont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0" xfId="2" applyFont="1"/>
    <xf numFmtId="0" fontId="13" fillId="0" borderId="3" xfId="2" applyFont="1" applyBorder="1" applyAlignment="1">
      <alignment horizontal="right" vertical="center" wrapText="1"/>
    </xf>
    <xf numFmtId="0" fontId="13" fillId="0" borderId="3" xfId="2" applyFont="1" applyBorder="1" applyAlignment="1">
      <alignment horizontal="left" vertical="center" wrapText="1"/>
    </xf>
    <xf numFmtId="1" fontId="13" fillId="0" borderId="3" xfId="2" applyNumberFormat="1" applyFont="1" applyBorder="1" applyAlignment="1">
      <alignment horizontal="right" vertical="center" wrapText="1"/>
    </xf>
    <xf numFmtId="1" fontId="13" fillId="0" borderId="6" xfId="2" applyNumberFormat="1" applyFont="1" applyBorder="1" applyAlignment="1">
      <alignment horizontal="right" vertical="center" wrapText="1"/>
    </xf>
    <xf numFmtId="0" fontId="13" fillId="0" borderId="5" xfId="2" applyFont="1" applyBorder="1" applyAlignment="1">
      <alignment horizontal="right" vertical="center" wrapText="1"/>
    </xf>
    <xf numFmtId="0" fontId="13" fillId="0" borderId="5" xfId="2" applyFont="1" applyBorder="1" applyAlignment="1">
      <alignment horizontal="left" vertical="center" wrapText="1"/>
    </xf>
    <xf numFmtId="1" fontId="13" fillId="0" borderId="5" xfId="2" applyNumberFormat="1" applyFont="1" applyBorder="1" applyAlignment="1">
      <alignment horizontal="right" vertical="center" wrapText="1"/>
    </xf>
    <xf numFmtId="1" fontId="13" fillId="0" borderId="1" xfId="2" applyNumberFormat="1" applyFont="1" applyBorder="1" applyAlignment="1">
      <alignment horizontal="right" vertical="center" wrapText="1"/>
    </xf>
    <xf numFmtId="0" fontId="13" fillId="0" borderId="0" xfId="2" applyFont="1" applyAlignment="1">
      <alignment horizontal="right" vertical="center" wrapText="1"/>
    </xf>
    <xf numFmtId="0" fontId="13" fillId="0" borderId="0" xfId="2" applyFont="1" applyAlignment="1">
      <alignment horizontal="left" vertical="center"/>
    </xf>
    <xf numFmtId="1" fontId="13" fillId="0" borderId="0" xfId="2" applyNumberFormat="1" applyFont="1" applyAlignment="1">
      <alignment horizontal="right" vertical="center" wrapText="1"/>
    </xf>
    <xf numFmtId="0" fontId="1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righ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1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9" formatCode="0.0"/>
    </dxf>
    <dxf>
      <numFmt numFmtId="1" formatCode="0"/>
    </dxf>
    <dxf>
      <numFmt numFmtId="169" formatCode="0.0"/>
    </dxf>
    <dxf>
      <numFmt numFmtId="2" formatCode="0.00"/>
    </dxf>
    <dxf>
      <numFmt numFmtId="168" formatCode="0.000"/>
    </dxf>
    <dxf>
      <numFmt numFmtId="167" formatCode="0.0000"/>
    </dxf>
    <dxf>
      <numFmt numFmtId="166" formatCode="0.00000"/>
    </dxf>
    <dxf>
      <numFmt numFmtId="165" formatCode="0.000000"/>
    </dxf>
    <dxf>
      <numFmt numFmtId="164" formatCode="0.000000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[Matrima Main Sheet.xlsx]Imm!PivotTable1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Imm!$B$1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Imm!$A$2:$A$14</c:f>
              <c:strCache>
                <c:ptCount val="12"/>
                <c:pt idx="0">
                  <c:v>Amdanga</c:v>
                </c:pt>
                <c:pt idx="1">
                  <c:v>Bagda</c:v>
                </c:pt>
                <c:pt idx="2">
                  <c:v>Barasat - I</c:v>
                </c:pt>
                <c:pt idx="3">
                  <c:v>Barasat - II</c:v>
                </c:pt>
                <c:pt idx="4">
                  <c:v>Barrackpur - I</c:v>
                </c:pt>
                <c:pt idx="5">
                  <c:v>Barrackpur - II</c:v>
                </c:pt>
                <c:pt idx="6">
                  <c:v>Bongaon</c:v>
                </c:pt>
                <c:pt idx="7">
                  <c:v>Deganga</c:v>
                </c:pt>
                <c:pt idx="8">
                  <c:v>Gaighata</c:v>
                </c:pt>
                <c:pt idx="9">
                  <c:v>Habra - I</c:v>
                </c:pt>
                <c:pt idx="10">
                  <c:v>Habra - II</c:v>
                </c:pt>
                <c:pt idx="11">
                  <c:v>Rajarhat</c:v>
                </c:pt>
              </c:strCache>
            </c:strRef>
          </c:cat>
          <c:val>
            <c:numRef>
              <c:f>Imm!$B$2:$B$14</c:f>
              <c:numCache>
                <c:formatCode>0</c:formatCode>
                <c:ptCount val="12"/>
                <c:pt idx="0">
                  <c:v>112</c:v>
                </c:pt>
                <c:pt idx="1">
                  <c:v>104</c:v>
                </c:pt>
                <c:pt idx="2">
                  <c:v>79</c:v>
                </c:pt>
                <c:pt idx="3">
                  <c:v>99</c:v>
                </c:pt>
                <c:pt idx="4">
                  <c:v>34</c:v>
                </c:pt>
                <c:pt idx="5">
                  <c:v>78</c:v>
                </c:pt>
                <c:pt idx="6">
                  <c:v>136</c:v>
                </c:pt>
                <c:pt idx="7">
                  <c:v>125</c:v>
                </c:pt>
                <c:pt idx="8">
                  <c:v>134</c:v>
                </c:pt>
                <c:pt idx="9">
                  <c:v>115</c:v>
                </c:pt>
                <c:pt idx="10">
                  <c:v>104</c:v>
                </c:pt>
                <c:pt idx="1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7-4AF9-B27D-D9A3E1A4A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238048"/>
        <c:axId val="481240344"/>
      </c:barChart>
      <c:catAx>
        <c:axId val="4812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40344"/>
        <c:crosses val="autoZero"/>
        <c:auto val="1"/>
        <c:lblAlgn val="ctr"/>
        <c:lblOffset val="100"/>
        <c:noMultiLvlLbl val="0"/>
      </c:catAx>
      <c:valAx>
        <c:axId val="48124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[Matrima Main Sheet.xlsx]Block performance!PivotTable3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'Block performance'!$B$1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'Block performance'!$A$2:$A$14</c:f>
              <c:strCache>
                <c:ptCount val="12"/>
                <c:pt idx="0">
                  <c:v>Bkp II</c:v>
                </c:pt>
                <c:pt idx="1">
                  <c:v>Habra I</c:v>
                </c:pt>
                <c:pt idx="2">
                  <c:v>Rajarhat</c:v>
                </c:pt>
                <c:pt idx="3">
                  <c:v>Deganga</c:v>
                </c:pt>
                <c:pt idx="4">
                  <c:v>Bongaon</c:v>
                </c:pt>
                <c:pt idx="5">
                  <c:v>Bagda</c:v>
                </c:pt>
                <c:pt idx="6">
                  <c:v>Barasat II</c:v>
                </c:pt>
                <c:pt idx="7">
                  <c:v>Barasat I</c:v>
                </c:pt>
                <c:pt idx="8">
                  <c:v>Gaighata</c:v>
                </c:pt>
                <c:pt idx="9">
                  <c:v>Bkp I</c:v>
                </c:pt>
                <c:pt idx="10">
                  <c:v>Amdanga</c:v>
                </c:pt>
                <c:pt idx="11">
                  <c:v>Habra II</c:v>
                </c:pt>
              </c:strCache>
            </c:strRef>
          </c:cat>
          <c:val>
            <c:numRef>
              <c:f>'Block performance'!$B$2:$B$14</c:f>
              <c:numCache>
                <c:formatCode>0</c:formatCode>
                <c:ptCount val="12"/>
                <c:pt idx="0">
                  <c:v>87.935146192276605</c:v>
                </c:pt>
                <c:pt idx="1">
                  <c:v>90.84904160999119</c:v>
                </c:pt>
                <c:pt idx="2">
                  <c:v>91.264593035930602</c:v>
                </c:pt>
                <c:pt idx="3">
                  <c:v>91.630738065640656</c:v>
                </c:pt>
                <c:pt idx="4">
                  <c:v>93.590105960420161</c:v>
                </c:pt>
                <c:pt idx="5">
                  <c:v>94.502349286688315</c:v>
                </c:pt>
                <c:pt idx="6">
                  <c:v>94.711356086821695</c:v>
                </c:pt>
                <c:pt idx="7">
                  <c:v>96.189836665957444</c:v>
                </c:pt>
                <c:pt idx="8">
                  <c:v>96.572422284505222</c:v>
                </c:pt>
                <c:pt idx="9">
                  <c:v>98.090198353914303</c:v>
                </c:pt>
                <c:pt idx="10">
                  <c:v>99.885218196563599</c:v>
                </c:pt>
                <c:pt idx="11">
                  <c:v>100.24493920668291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BE-4086-BE48-AE9F2C899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465928"/>
        <c:axId val="509467568"/>
      </c:barChart>
      <c:catAx>
        <c:axId val="50946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67568"/>
        <c:crosses val="autoZero"/>
        <c:auto val="1"/>
        <c:lblAlgn val="ctr"/>
        <c:lblOffset val="100"/>
        <c:noMultiLvlLbl val="0"/>
      </c:catAx>
      <c:valAx>
        <c:axId val="5094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6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[Matrima Main Sheet.xlsx]Poor SCs!PivotTable2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'Poor SCs'!$B$1</c:f>
              <c:strCache>
                <c:ptCount val="1"/>
                <c:pt idx="0">
                  <c:v>Sum of % of Chid Birth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'Poor SCs'!$A$2:$A$38</c:f>
              <c:multiLvlStrCache>
                <c:ptCount val="24"/>
                <c:lvl>
                  <c:pt idx="0">
                    <c:v>Padmalovpur SC</c:v>
                  </c:pt>
                  <c:pt idx="1">
                    <c:v>Bijoypur SC</c:v>
                  </c:pt>
                  <c:pt idx="2">
                    <c:v>Naldugari SC</c:v>
                  </c:pt>
                  <c:pt idx="3">
                    <c:v>Bagdah SC</c:v>
                  </c:pt>
                  <c:pt idx="4">
                    <c:v>Chaltaberia SC</c:v>
                  </c:pt>
                  <c:pt idx="5">
                    <c:v>BARBARIA SC</c:v>
                  </c:pt>
                  <c:pt idx="6">
                    <c:v>Baidyapur SC</c:v>
                  </c:pt>
                  <c:pt idx="7">
                    <c:v>Bhagyabantapur SC</c:v>
                  </c:pt>
                  <c:pt idx="8">
                    <c:v>Bora Talikhola SC</c:v>
                  </c:pt>
                  <c:pt idx="9">
                    <c:v>Mathurapur SC</c:v>
                  </c:pt>
                  <c:pt idx="10">
                    <c:v>Karnamadhabpur SC</c:v>
                  </c:pt>
                  <c:pt idx="11">
                    <c:v>Nabapally SC</c:v>
                  </c:pt>
                  <c:pt idx="12">
                    <c:v>Akaipur SC</c:v>
                  </c:pt>
                  <c:pt idx="13">
                    <c:v>Joyantipur SC</c:v>
                  </c:pt>
                  <c:pt idx="14">
                    <c:v>Sohai SC</c:v>
                  </c:pt>
                  <c:pt idx="15">
                    <c:v>South Kolsur SC</c:v>
                  </c:pt>
                  <c:pt idx="16">
                    <c:v>Dingamanik SC</c:v>
                  </c:pt>
                  <c:pt idx="17">
                    <c:v>Ghonza SC</c:v>
                  </c:pt>
                  <c:pt idx="18">
                    <c:v>Kashipur SC</c:v>
                  </c:pt>
                  <c:pt idx="19">
                    <c:v>Nokpul SC</c:v>
                  </c:pt>
                  <c:pt idx="20">
                    <c:v>BOROBAMUNIA SC</c:v>
                  </c:pt>
                  <c:pt idx="21">
                    <c:v>SENDANGA SC</c:v>
                  </c:pt>
                  <c:pt idx="22">
                    <c:v>Mohishgote SC</c:v>
                  </c:pt>
                  <c:pt idx="23">
                    <c:v>Tarulia SC</c:v>
                  </c:pt>
                </c:lvl>
                <c:lvl>
                  <c:pt idx="0">
                    <c:v>Amdanga</c:v>
                  </c:pt>
                  <c:pt idx="2">
                    <c:v>Bagda</c:v>
                  </c:pt>
                  <c:pt idx="4">
                    <c:v>Barasat I</c:v>
                  </c:pt>
                  <c:pt idx="6">
                    <c:v>Barasat II</c:v>
                  </c:pt>
                  <c:pt idx="8">
                    <c:v>Bkp I</c:v>
                  </c:pt>
                  <c:pt idx="10">
                    <c:v>Bkp II</c:v>
                  </c:pt>
                  <c:pt idx="12">
                    <c:v>Bongaon</c:v>
                  </c:pt>
                  <c:pt idx="14">
                    <c:v>Deganga</c:v>
                  </c:pt>
                  <c:pt idx="16">
                    <c:v>Gaighata</c:v>
                  </c:pt>
                  <c:pt idx="18">
                    <c:v>Habra I</c:v>
                  </c:pt>
                  <c:pt idx="20">
                    <c:v>Habra II</c:v>
                  </c:pt>
                  <c:pt idx="22">
                    <c:v>Rajarhat</c:v>
                  </c:pt>
                </c:lvl>
              </c:multiLvlStrCache>
            </c:multiLvlStrRef>
          </c:cat>
          <c:val>
            <c:numRef>
              <c:f>'Poor SCs'!$B$2:$B$38</c:f>
              <c:numCache>
                <c:formatCode>0</c:formatCode>
                <c:ptCount val="24"/>
                <c:pt idx="0">
                  <c:v>38.392857142857146</c:v>
                </c:pt>
                <c:pt idx="1">
                  <c:v>83.333333333333343</c:v>
                </c:pt>
                <c:pt idx="2">
                  <c:v>101.19047619047619</c:v>
                </c:pt>
                <c:pt idx="3">
                  <c:v>72.164948453608247</c:v>
                </c:pt>
                <c:pt idx="4">
                  <c:v>93.251533742331276</c:v>
                </c:pt>
                <c:pt idx="5">
                  <c:v>91.379310344827587</c:v>
                </c:pt>
                <c:pt idx="6">
                  <c:v>54.310344827586206</c:v>
                </c:pt>
                <c:pt idx="7">
                  <c:v>103.96039603960396</c:v>
                </c:pt>
                <c:pt idx="8">
                  <c:v>80</c:v>
                </c:pt>
                <c:pt idx="9">
                  <c:v>80.952380952380949</c:v>
                </c:pt>
                <c:pt idx="10">
                  <c:v>58.82352941176471</c:v>
                </c:pt>
                <c:pt idx="11">
                  <c:v>55.833333333333336</c:v>
                </c:pt>
                <c:pt idx="12">
                  <c:v>70.886075949367083</c:v>
                </c:pt>
                <c:pt idx="13">
                  <c:v>76.59574468085107</c:v>
                </c:pt>
                <c:pt idx="14">
                  <c:v>18.39622641509434</c:v>
                </c:pt>
                <c:pt idx="15">
                  <c:v>20.175438596491226</c:v>
                </c:pt>
                <c:pt idx="16">
                  <c:v>6.8702290076335881</c:v>
                </c:pt>
                <c:pt idx="17">
                  <c:v>64.179104477611943</c:v>
                </c:pt>
                <c:pt idx="18">
                  <c:v>64.0630467154933</c:v>
                </c:pt>
                <c:pt idx="19">
                  <c:v>56.082614035052927</c:v>
                </c:pt>
                <c:pt idx="20">
                  <c:v>96.846947963322876</c:v>
                </c:pt>
                <c:pt idx="21">
                  <c:v>79.591836734693871</c:v>
                </c:pt>
                <c:pt idx="22">
                  <c:v>65.882352941176478</c:v>
                </c:pt>
                <c:pt idx="23">
                  <c:v>43.055555555555557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21-4D37-B063-DC7F90F102F7}"/>
            </c:ext>
          </c:extLst>
        </c:ser>
        <c:ser>
          <c:idx val="1"/>
          <c:order val="1"/>
          <c:tx>
            <c:strRef>
              <c:f>'Poor SCs'!$C$1</c:f>
              <c:strCache>
                <c:ptCount val="1"/>
                <c:pt idx="0">
                  <c:v>Sum of % of 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'Poor SCs'!$A$2:$A$38</c:f>
              <c:multiLvlStrCache>
                <c:ptCount val="24"/>
                <c:lvl>
                  <c:pt idx="0">
                    <c:v>Padmalovpur SC</c:v>
                  </c:pt>
                  <c:pt idx="1">
                    <c:v>Bijoypur SC</c:v>
                  </c:pt>
                  <c:pt idx="2">
                    <c:v>Naldugari SC</c:v>
                  </c:pt>
                  <c:pt idx="3">
                    <c:v>Bagdah SC</c:v>
                  </c:pt>
                  <c:pt idx="4">
                    <c:v>Chaltaberia SC</c:v>
                  </c:pt>
                  <c:pt idx="5">
                    <c:v>BARBARIA SC</c:v>
                  </c:pt>
                  <c:pt idx="6">
                    <c:v>Baidyapur SC</c:v>
                  </c:pt>
                  <c:pt idx="7">
                    <c:v>Bhagyabantapur SC</c:v>
                  </c:pt>
                  <c:pt idx="8">
                    <c:v>Bora Talikhola SC</c:v>
                  </c:pt>
                  <c:pt idx="9">
                    <c:v>Mathurapur SC</c:v>
                  </c:pt>
                  <c:pt idx="10">
                    <c:v>Karnamadhabpur SC</c:v>
                  </c:pt>
                  <c:pt idx="11">
                    <c:v>Nabapally SC</c:v>
                  </c:pt>
                  <c:pt idx="12">
                    <c:v>Akaipur SC</c:v>
                  </c:pt>
                  <c:pt idx="13">
                    <c:v>Joyantipur SC</c:v>
                  </c:pt>
                  <c:pt idx="14">
                    <c:v>Sohai SC</c:v>
                  </c:pt>
                  <c:pt idx="15">
                    <c:v>South Kolsur SC</c:v>
                  </c:pt>
                  <c:pt idx="16">
                    <c:v>Dingamanik SC</c:v>
                  </c:pt>
                  <c:pt idx="17">
                    <c:v>Ghonza SC</c:v>
                  </c:pt>
                  <c:pt idx="18">
                    <c:v>Kashipur SC</c:v>
                  </c:pt>
                  <c:pt idx="19">
                    <c:v>Nokpul SC</c:v>
                  </c:pt>
                  <c:pt idx="20">
                    <c:v>BOROBAMUNIA SC</c:v>
                  </c:pt>
                  <c:pt idx="21">
                    <c:v>SENDANGA SC</c:v>
                  </c:pt>
                  <c:pt idx="22">
                    <c:v>Mohishgote SC</c:v>
                  </c:pt>
                  <c:pt idx="23">
                    <c:v>Tarulia SC</c:v>
                  </c:pt>
                </c:lvl>
                <c:lvl>
                  <c:pt idx="0">
                    <c:v>Amdanga</c:v>
                  </c:pt>
                  <c:pt idx="2">
                    <c:v>Bagda</c:v>
                  </c:pt>
                  <c:pt idx="4">
                    <c:v>Barasat I</c:v>
                  </c:pt>
                  <c:pt idx="6">
                    <c:v>Barasat II</c:v>
                  </c:pt>
                  <c:pt idx="8">
                    <c:v>Bkp I</c:v>
                  </c:pt>
                  <c:pt idx="10">
                    <c:v>Bkp II</c:v>
                  </c:pt>
                  <c:pt idx="12">
                    <c:v>Bongaon</c:v>
                  </c:pt>
                  <c:pt idx="14">
                    <c:v>Deganga</c:v>
                  </c:pt>
                  <c:pt idx="16">
                    <c:v>Gaighata</c:v>
                  </c:pt>
                  <c:pt idx="18">
                    <c:v>Habra I</c:v>
                  </c:pt>
                  <c:pt idx="20">
                    <c:v>Habra II</c:v>
                  </c:pt>
                  <c:pt idx="22">
                    <c:v>Rajarhat</c:v>
                  </c:pt>
                </c:lvl>
              </c:multiLvlStrCache>
            </c:multiLvlStrRef>
          </c:cat>
          <c:val>
            <c:numRef>
              <c:f>'Poor SCs'!$C$2:$C$38</c:f>
              <c:numCache>
                <c:formatCode>0</c:formatCode>
                <c:ptCount val="24"/>
                <c:pt idx="0">
                  <c:v>13.559322033898304</c:v>
                </c:pt>
                <c:pt idx="1">
                  <c:v>81.609195402298852</c:v>
                </c:pt>
                <c:pt idx="2">
                  <c:v>49.275362318840578</c:v>
                </c:pt>
                <c:pt idx="3">
                  <c:v>75.308641975308646</c:v>
                </c:pt>
                <c:pt idx="4">
                  <c:v>75</c:v>
                </c:pt>
                <c:pt idx="5">
                  <c:v>97.247706422018354</c:v>
                </c:pt>
                <c:pt idx="7">
                  <c:v>71.232876712328761</c:v>
                </c:pt>
                <c:pt idx="8">
                  <c:v>84.848484848484844</c:v>
                </c:pt>
                <c:pt idx="9">
                  <c:v>88.888888888888886</c:v>
                </c:pt>
                <c:pt idx="10">
                  <c:v>16.666666666666668</c:v>
                </c:pt>
                <c:pt idx="11">
                  <c:v>67.213114754098356</c:v>
                </c:pt>
                <c:pt idx="12">
                  <c:v>74.015748031496059</c:v>
                </c:pt>
                <c:pt idx="13">
                  <c:v>92.553191489361708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21-4D37-B063-DC7F90F10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84888"/>
        <c:axId val="446185872"/>
      </c:barChart>
      <c:catAx>
        <c:axId val="44618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85872"/>
        <c:crosses val="autoZero"/>
        <c:auto val="1"/>
        <c:lblAlgn val="ctr"/>
        <c:lblOffset val="100"/>
        <c:noMultiLvlLbl val="0"/>
      </c:catAx>
      <c:valAx>
        <c:axId val="44618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8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[Matrima Main Sheet.xlsx]FP Pivot!PivotTable1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'FP Pivot'!$B$1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'FP Pivot'!$A$2:$A$14</c:f>
              <c:strCache>
                <c:ptCount val="12"/>
                <c:pt idx="0">
                  <c:v>Deganga</c:v>
                </c:pt>
                <c:pt idx="1">
                  <c:v>Gaighata</c:v>
                </c:pt>
                <c:pt idx="2">
                  <c:v>Rajarhat</c:v>
                </c:pt>
                <c:pt idx="3">
                  <c:v>Barasat II</c:v>
                </c:pt>
                <c:pt idx="4">
                  <c:v>Bongaon</c:v>
                </c:pt>
                <c:pt idx="5">
                  <c:v>Habra II</c:v>
                </c:pt>
                <c:pt idx="6">
                  <c:v>Bkp II</c:v>
                </c:pt>
                <c:pt idx="7">
                  <c:v>Habra I</c:v>
                </c:pt>
                <c:pt idx="8">
                  <c:v>Bkp I</c:v>
                </c:pt>
                <c:pt idx="9">
                  <c:v>Bagda</c:v>
                </c:pt>
                <c:pt idx="10">
                  <c:v>Amdanga</c:v>
                </c:pt>
                <c:pt idx="11">
                  <c:v>Barasat I</c:v>
                </c:pt>
              </c:strCache>
            </c:strRef>
          </c:cat>
          <c:val>
            <c:numRef>
              <c:f>'FP Pivot'!$B$2:$B$14</c:f>
              <c:numCache>
                <c:formatCode>0</c:formatCode>
                <c:ptCount val="12"/>
                <c:pt idx="0">
                  <c:v>61.601970321261504</c:v>
                </c:pt>
                <c:pt idx="1">
                  <c:v>71.81494888927871</c:v>
                </c:pt>
                <c:pt idx="2">
                  <c:v>74.303210934407531</c:v>
                </c:pt>
                <c:pt idx="3">
                  <c:v>74.967873336081269</c:v>
                </c:pt>
                <c:pt idx="4">
                  <c:v>76.525512020784149</c:v>
                </c:pt>
                <c:pt idx="5">
                  <c:v>76.832417582417577</c:v>
                </c:pt>
                <c:pt idx="6">
                  <c:v>79.511733902249802</c:v>
                </c:pt>
                <c:pt idx="7">
                  <c:v>80.388199814063171</c:v>
                </c:pt>
                <c:pt idx="8">
                  <c:v>83.837218660299911</c:v>
                </c:pt>
                <c:pt idx="9">
                  <c:v>86.056512345031564</c:v>
                </c:pt>
                <c:pt idx="10">
                  <c:v>92.225766483009522</c:v>
                </c:pt>
                <c:pt idx="11">
                  <c:v>119.0151350082966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3F-49BB-9238-B248926B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57272"/>
        <c:axId val="436358912"/>
      </c:barChart>
      <c:catAx>
        <c:axId val="43635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58912"/>
        <c:crosses val="autoZero"/>
        <c:auto val="1"/>
        <c:lblAlgn val="ctr"/>
        <c:lblOffset val="100"/>
        <c:noMultiLvlLbl val="0"/>
      </c:catAx>
      <c:valAx>
        <c:axId val="4363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5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D3463-7EF2-22E4-48CB-28EE50E5A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4</xdr:row>
      <xdr:rowOff>114299</xdr:rowOff>
    </xdr:from>
    <xdr:to>
      <xdr:col>12</xdr:col>
      <xdr:colOff>381000</xdr:colOff>
      <xdr:row>21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36778-2835-49C5-E339-BFB7C4772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2</xdr:row>
      <xdr:rowOff>47625</xdr:rowOff>
    </xdr:from>
    <xdr:to>
      <xdr:col>10</xdr:col>
      <xdr:colOff>514350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67DA1D-437B-E7AA-9D8F-F7034DC89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</xdr:row>
      <xdr:rowOff>95249</xdr:rowOff>
    </xdr:from>
    <xdr:to>
      <xdr:col>12</xdr:col>
      <xdr:colOff>47625</xdr:colOff>
      <xdr:row>18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380D9E-D90D-F62E-6BB3-AE40E61344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uta" refreshedDate="44687.593523842595" createdVersion="7" refreshedVersion="7" minRefreshableVersion="3" recordCount="24" xr:uid="{E7FB08F6-26F7-4FF2-BC6C-3837D48BEBC0}">
  <cacheSource type="worksheet">
    <worksheetSource ref="A1:R25" sheet="FP"/>
  </cacheSource>
  <cacheFields count="18">
    <cacheField name="Block" numFmtId="0">
      <sharedItems count="12">
        <s v="Amdanga"/>
        <s v="Bagda"/>
        <s v="Barasat I"/>
        <s v="Barasat II"/>
        <s v="Bkp I"/>
        <s v="Bkp II"/>
        <s v="Bongaon"/>
        <s v="Deganga"/>
        <s v="Gaighata"/>
        <s v="Habra I"/>
        <s v="Habra II"/>
        <s v="Rajarhat"/>
      </sharedItems>
    </cacheField>
    <cacheField name="Description" numFmtId="49">
      <sharedItems count="2">
        <s v="EC with  age group 15-19"/>
        <s v="Total Number of EC"/>
      </sharedItems>
    </cacheField>
    <cacheField name="ELA EC" numFmtId="0">
      <sharedItems containsBlank="1"/>
    </cacheField>
    <cacheField name="% EC regd. against estimated EC" numFmtId="0">
      <sharedItems containsString="0" containsBlank="1" containsNumber="1" minValue="61.601970321261504" maxValue="119.0151350082966"/>
    </cacheField>
    <cacheField name="Active EC (Denominator)" numFmtId="49">
      <sharedItems containsSemiMixedTypes="0" containsString="0" containsNumber="1" containsInteger="1" minValue="389" maxValue="71008"/>
    </cacheField>
    <cacheField name="Condom" numFmtId="49">
      <sharedItems containsSemiMixedTypes="0" containsString="0" containsNumber="1" containsInteger="1" minValue="46" maxValue="19582"/>
    </cacheField>
    <cacheField name="OC Pills" numFmtId="49">
      <sharedItems containsSemiMixedTypes="0" containsString="0" containsNumber="1" containsInteger="1" minValue="5" maxValue="17324"/>
    </cacheField>
    <cacheField name="IUCD CU 380A(10yrs)" numFmtId="49">
      <sharedItems containsSemiMixedTypes="0" containsString="0" containsNumber="1" containsInteger="1" minValue="3" maxValue="965"/>
    </cacheField>
    <cacheField name="IUCD CU 375(5 yrs)" numFmtId="49">
      <sharedItems containsSemiMixedTypes="0" containsString="0" containsNumber="1" containsInteger="1" minValue="2" maxValue="1870"/>
    </cacheField>
    <cacheField name="Female Sterilization" numFmtId="49">
      <sharedItems containsSemiMixedTypes="0" containsString="0" containsNumber="1" containsInteger="1" minValue="0" maxValue="3906"/>
    </cacheField>
    <cacheField name="Male Sterilization" numFmtId="49">
      <sharedItems containsSemiMixedTypes="0" containsString="0" containsNumber="1" containsInteger="1" minValue="0" maxValue="23"/>
    </cacheField>
    <cacheField name="EC Pills" numFmtId="49">
      <sharedItems containsSemiMixedTypes="0" containsString="0" containsNumber="1" containsInteger="1" minValue="0" maxValue="76"/>
    </cacheField>
    <cacheField name="Centchroman Pills(Chhaya)" numFmtId="49">
      <sharedItems containsSemiMixedTypes="0" containsString="0" containsNumber="1" containsInteger="1" minValue="0" maxValue="470"/>
    </cacheField>
    <cacheField name="Progesterone Only Pill" numFmtId="49">
      <sharedItems containsSemiMixedTypes="0" containsString="0" containsNumber="1" containsInteger="1" minValue="0" maxValue="75"/>
    </cacheField>
    <cacheField name="Injectable Contraceptive(Antara)" numFmtId="49">
      <sharedItems containsSemiMixedTypes="0" containsString="0" containsNumber="1" containsInteger="1" minValue="0" maxValue="544"/>
    </cacheField>
    <cacheField name="Any Other" numFmtId="49">
      <sharedItems containsSemiMixedTypes="0" containsString="0" containsNumber="1" containsInteger="1" minValue="0" maxValue="141"/>
    </cacheField>
    <cacheField name="Total FP" numFmtId="1">
      <sharedItems containsSemiMixedTypes="0" containsString="0" containsNumber="1" containsInteger="1" minValue="57" maxValue="41548"/>
    </cacheField>
    <cacheField name="Percentage" numFmtId="1">
      <sharedItems containsSemiMixedTypes="0" containsString="0" containsNumber="1" minValue="14.315333719547519" maxValue="58.5117169896349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uta" refreshedDate="44687.625068287038" createdVersion="7" refreshedVersion="7" minRefreshableVersion="3" recordCount="24" xr:uid="{E152ED74-E6D5-4F8D-85CB-6BC744883B36}">
  <cacheSource type="worksheet">
    <worksheetSource ref="A1:X25" sheet="Poor Sub centers"/>
  </cacheSource>
  <cacheFields count="24">
    <cacheField name="Sl No." numFmtId="0">
      <sharedItems containsSemiMixedTypes="0" containsString="0" containsNumber="1" containsInteger="1" minValue="5" maxValue="423"/>
    </cacheField>
    <cacheField name="Block Name" numFmtId="0">
      <sharedItems count="12">
        <s v="Amdanga"/>
        <s v="Bagda"/>
        <s v="Barasat I"/>
        <s v="Barasat II"/>
        <s v="Bkp I"/>
        <s v="Bkp II"/>
        <s v="Bongaon"/>
        <s v="Deganga"/>
        <s v="Gaighata"/>
        <s v="Habra I"/>
        <s v="Habra II"/>
        <s v="Rajarhat"/>
      </sharedItems>
    </cacheField>
    <cacheField name="Sub-Center Name" numFmtId="0">
      <sharedItems count="24">
        <s v="Bijoypur SC"/>
        <s v="Padmalovpur SC"/>
        <s v="Bagdah SC"/>
        <s v="Naldugari SC"/>
        <s v="BARBARIA SC"/>
        <s v="Chaltaberia SC"/>
        <s v="Baidyapur SC"/>
        <s v="Bhagyabantapur SC"/>
        <s v="Bora Talikhola SC"/>
        <s v="Mathurapur SC"/>
        <s v="Karnamadhabpur SC"/>
        <s v="Nabapally SC"/>
        <s v="Akaipur SC"/>
        <s v="Joyantipur SC"/>
        <s v="Sohai SC"/>
        <s v="South Kolsur SC"/>
        <s v="Dingamanik SC"/>
        <s v="Ghonza SC"/>
        <s v="Kashipur SC"/>
        <s v="Nokpul SC"/>
        <s v="BOROBAMUNIA SC"/>
        <s v="SENDANGA SC"/>
        <s v="Mohishgote SC"/>
        <s v="Tarulia SC"/>
      </sharedItems>
    </cacheField>
    <cacheField name="Projected Population" numFmtId="0">
      <sharedItems containsSemiMixedTypes="0" containsString="0" containsNumber="1" minValue="4129" maxValue="12989"/>
    </cacheField>
    <cacheField name="EC as per ELA" numFmtId="1">
      <sharedItems containsSemiMixedTypes="0" containsString="0" containsNumber="1" minValue="743.22" maxValue="2338.02"/>
    </cacheField>
    <cacheField name="EC Registered" numFmtId="1">
      <sharedItems containsSemiMixedTypes="0" containsString="0" containsNumber="1" containsInteger="1" minValue="513" maxValue="3633"/>
    </cacheField>
    <cacheField name="EC % Registered against ELA" numFmtId="1">
      <sharedItems containsSemiMixedTypes="0" containsString="0" containsNumber="1" minValue="60.357230585675694" maxValue="155.38789231914183"/>
    </cacheField>
    <cacheField name="Estimated PW" numFmtId="0">
      <sharedItems containsSemiMixedTypes="0" containsString="0" containsNumber="1" minValue="40" maxValue="257"/>
    </cacheField>
    <cacheField name="PW Registered" numFmtId="1">
      <sharedItems containsSemiMixedTypes="0" containsString="0" containsNumber="1" containsInteger="1" minValue="31" maxValue="243"/>
    </cacheField>
    <cacheField name="% of PW Registered against ELA" numFmtId="1">
      <sharedItems containsSemiMixedTypes="0" containsString="0" containsNumber="1" minValue="24.409448818897637" maxValue="100"/>
    </cacheField>
    <cacheField name="Pregnant Woman registered with LMP" numFmtId="1">
      <sharedItems containsSemiMixedTypes="0" containsString="0" containsNumber="1" containsInteger="1" minValue="20" maxValue="188"/>
    </cacheField>
    <cacheField name="4th ANC" numFmtId="1">
      <sharedItems containsSemiMixedTypes="0" containsString="0" containsNumber="1" containsInteger="1" minValue="0" maxValue="44"/>
    </cacheField>
    <cacheField name="% of 4th ANC against PW with LMP" numFmtId="1">
      <sharedItems containsSemiMixedTypes="0" containsString="0" containsNumber="1" minValue="0" maxValue="36.363636363636367"/>
    </cacheField>
    <cacheField name="IFA" numFmtId="1">
      <sharedItems containsSemiMixedTypes="0" containsString="0" containsNumber="1" containsInteger="1" minValue="0" maxValue="42"/>
    </cacheField>
    <cacheField name="% of IFA against PW with LMP" numFmtId="1">
      <sharedItems containsSemiMixedTypes="0" containsString="0" containsNumber="1" minValue="0" maxValue="70.370370370370367"/>
    </cacheField>
    <cacheField name="Estimated Delivery" numFmtId="1">
      <sharedItems containsSemiMixedTypes="0" containsString="0" containsNumber="1" minValue="19.399999999999999" maxValue="182.35999999999999"/>
    </cacheField>
    <cacheField name="Delivery" numFmtId="1">
      <sharedItems containsSemiMixedTypes="0" containsString="0" containsNumber="1" containsInteger="1" minValue="1" maxValue="42"/>
    </cacheField>
    <cacheField name="% of Delivery against Estimated Delivery" numFmtId="1">
      <sharedItems containsSemiMixedTypes="0" containsString="0" containsNumber="1" minValue="1.3217023526301876" maxValue="35.012643454580825"/>
    </cacheField>
    <cacheField name="Estimated Child Birth" numFmtId="0">
      <sharedItems containsSemiMixedTypes="0" containsString="0" containsNumber="1" minValue="35" maxValue="228"/>
    </cacheField>
    <cacheField name="Child Registration" numFmtId="1">
      <sharedItems containsSemiMixedTypes="0" containsString="0" containsNumber="1" containsInteger="1" minValue="9" maxValue="165"/>
    </cacheField>
    <cacheField name="% of Chid Birth" numFmtId="1">
      <sharedItems containsSemiMixedTypes="0" containsString="0" containsNumber="1" minValue="6.8702290076335881" maxValue="103.96039603960396"/>
    </cacheField>
    <cacheField name="% of FI" numFmtId="1">
      <sharedItems containsString="0" containsBlank="1" containsNumber="1" minValue="13.559322033898304" maxValue="97.247706422018354"/>
    </cacheField>
    <cacheField name="Child Registered with DoB" numFmtId="0">
      <sharedItems containsString="0" containsBlank="1" containsNumber="1" containsInteger="1" minValue="6" maxValue="127"/>
    </cacheField>
    <cacheField name="Fully Immunization" numFmtId="0">
      <sharedItems containsString="0" containsBlank="1" containsNumber="1" containsInteger="1" minValue="1" maxValue="1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uta" refreshedDate="44687.641083796298" createdVersion="7" refreshedVersion="7" minRefreshableVersion="3" recordCount="424" xr:uid="{E2C77A7F-9AB1-4CD6-A1B5-C66E9B6303E1}">
  <cacheSource type="worksheet">
    <worksheetSource ref="A1:X425" sheet="All SCs"/>
  </cacheSource>
  <cacheFields count="24">
    <cacheField name="Sl No." numFmtId="0">
      <sharedItems containsSemiMixedTypes="0" containsString="0" containsNumber="1" containsInteger="1" minValue="1" maxValue="424"/>
    </cacheField>
    <cacheField name="Block Name" numFmtId="0">
      <sharedItems count="12">
        <s v="Amdanga"/>
        <s v="Bagda"/>
        <s v="Barasat I"/>
        <s v="Barasat II"/>
        <s v="Bkp I"/>
        <s v="Bkp II"/>
        <s v="Bongaon"/>
        <s v="Deganga"/>
        <s v="Gaighata"/>
        <s v="Habra I"/>
        <s v="Habra II"/>
        <s v="Rajarhat"/>
      </sharedItems>
    </cacheField>
    <cacheField name="Sub-Center Name" numFmtId="0">
      <sharedItems/>
    </cacheField>
    <cacheField name="Projected Population" numFmtId="0">
      <sharedItems containsSemiMixedTypes="0" containsString="0" containsNumber="1" minValue="3181.5" maxValue="16223"/>
    </cacheField>
    <cacheField name="EC as per ELA" numFmtId="1">
      <sharedItems containsSemiMixedTypes="0" containsString="0" containsNumber="1" minValue="572.66999999999996" maxValue="2920.14"/>
    </cacheField>
    <cacheField name="EC Registered" numFmtId="1">
      <sharedItems containsSemiMixedTypes="0" containsString="0" containsNumber="1" containsInteger="1" minValue="500" maxValue="3633"/>
    </cacheField>
    <cacheField name="EC % Registered against ELA" numFmtId="1">
      <sharedItems containsSemiMixedTypes="0" containsString="0" containsNumber="1" minValue="48.663437387872264" maxValue="182.57203581756733"/>
    </cacheField>
    <cacheField name="Estimated PW" numFmtId="0">
      <sharedItems containsSemiMixedTypes="0" containsString="0" containsNumber="1" minValue="32" maxValue="290"/>
    </cacheField>
    <cacheField name="PW Registered" numFmtId="1">
      <sharedItems containsSemiMixedTypes="0" containsString="0" containsNumber="1" containsInteger="1" minValue="31" maxValue="275"/>
    </cacheField>
    <cacheField name="% of PW Registered against ELA" numFmtId="1">
      <sharedItems containsSemiMixedTypes="0" containsString="0" containsNumber="1" minValue="24.409448818897637" maxValue="154.43037974683546"/>
    </cacheField>
    <cacheField name="Pregnant Woman registered with LMP" numFmtId="1">
      <sharedItems containsSemiMixedTypes="0" containsString="0" containsNumber="1" containsInteger="1" minValue="20" maxValue="204"/>
    </cacheField>
    <cacheField name="4th ANC" numFmtId="1">
      <sharedItems containsSemiMixedTypes="0" containsString="0" containsNumber="1" containsInteger="1" minValue="0" maxValue="58"/>
    </cacheField>
    <cacheField name="% of 4th ANC against PW with LMP" numFmtId="1">
      <sharedItems containsSemiMixedTypes="0" containsString="0" containsNumber="1" minValue="0" maxValue="54.54545454545454"/>
    </cacheField>
    <cacheField name="IFA" numFmtId="1">
      <sharedItems containsSemiMixedTypes="0" containsString="0" containsNumber="1" containsInteger="1" minValue="0" maxValue="116"/>
    </cacheField>
    <cacheField name="% of IFA against PW with LMP" numFmtId="1">
      <sharedItems containsSemiMixedTypes="0" containsString="0" containsNumber="1" minValue="0" maxValue="91.044776119402982"/>
    </cacheField>
    <cacheField name="Estimated Delivery" numFmtId="1">
      <sharedItems containsSemiMixedTypes="0" containsString="0" containsNumber="1" minValue="19.399999999999999" maxValue="197.88"/>
    </cacheField>
    <cacheField name="Delivery" numFmtId="1">
      <sharedItems containsSemiMixedTypes="0" containsString="0" containsNumber="1" containsInteger="1" minValue="1" maxValue="57"/>
    </cacheField>
    <cacheField name="% of Delivery against Estimated Delivery" numFmtId="1">
      <sharedItems containsSemiMixedTypes="0" containsString="0" containsNumber="1" minValue="1.3217023526301876" maxValue="55.101315321720591"/>
    </cacheField>
    <cacheField name="Estimated Child Birth" numFmtId="0">
      <sharedItems containsSemiMixedTypes="0" containsString="0" containsNumber="1" minValue="25" maxValue="264"/>
    </cacheField>
    <cacheField name="Child Registration" numFmtId="1">
      <sharedItems containsSemiMixedTypes="0" containsString="0" containsNumber="1" containsInteger="1" minValue="9" maxValue="230"/>
    </cacheField>
    <cacheField name="% of Chid Birth" numFmtId="1">
      <sharedItems containsSemiMixedTypes="0" containsString="0" containsNumber="1" minValue="6.8702290076335881" maxValue="166.82659107866093"/>
    </cacheField>
    <cacheField name="%of FI" numFmtId="1">
      <sharedItems containsMixedTypes="1" containsNumber="1" minValue="0" maxValue="100" count="225">
        <n v="97.468354430379748"/>
        <n v="63.492063492063494"/>
        <n v="64.480874316939889"/>
        <n v="91.17647058823529"/>
        <n v="81.609195402298852"/>
        <n v="94.915254237288138"/>
        <n v="64.640883977900558"/>
        <n v="81.25"/>
        <n v="98.591549295774641"/>
        <n v="64.166666666666671"/>
        <n v="97.142857142857139"/>
        <n v="95.283018867924525"/>
        <n v="91.329479768786129"/>
        <n v="93.650793650793645"/>
        <n v="87.735849056603769"/>
        <n v="88.52459016393442"/>
        <n v="13.559322033898304"/>
        <n v="72.307692307692307"/>
        <n v="95.652173913043484"/>
        <n v="85.875706214689259"/>
        <n v="94.791666666666671"/>
        <n v="62.162162162162161"/>
        <n v="88"/>
        <n v="87.962962962962962"/>
        <n v="45.555555555555557"/>
        <n v="69.072164948453604"/>
        <n v="75.308641975308646"/>
        <n v="81.944444444444443"/>
        <n v="83.146067415730343"/>
        <n v="97.183098591549296"/>
        <n v="89.81481481481481"/>
        <n v="85.294117647058826"/>
        <n v="89.189189189189193"/>
        <n v="81.818181818181813"/>
        <n v="61.666666666666664"/>
        <n v="70.422535211267601"/>
        <n v="93.220338983050851"/>
        <n v="91.891891891891888"/>
        <n v="90.666666666666671"/>
        <n v="93.835616438356169"/>
        <n v="87.755102040816325"/>
        <n v="93.333333333333329"/>
        <n v="35.869565217391305"/>
        <n v="97.029702970297024"/>
        <n v="92.631578947368425"/>
        <n v="72"/>
        <n v="90.909090909090907"/>
        <n v="40.366972477064223"/>
        <n v="89.705882352941174"/>
        <n v="86.79245283018868"/>
        <n v="83.168316831683171"/>
        <n v="71.774193548387103"/>
        <n v="49.275362318840578"/>
        <n v="87.128712871287135"/>
        <n v="82.089552238805965"/>
        <n v="87.837837837837839"/>
        <n v="88.421052631578945"/>
        <n v="97.058823529411768"/>
        <n v="50.877192982456137"/>
        <n v="88.571428571428569"/>
        <n v="91.964285714285708"/>
        <n v="80"/>
        <n v="97.247706422018354"/>
        <n v="95.569620253164558"/>
        <n v="75"/>
        <n v="82.320441988950279"/>
        <n v="91.851851851851848"/>
        <n v="87.931034482758619"/>
        <n v="92.452830188679243"/>
        <n v="83.63636363636364"/>
        <n v="93.16770186335404"/>
        <n v="88.059701492537314"/>
        <n v="92.546583850931682"/>
        <n v="98.936170212765958"/>
        <n v="90.384615384615387"/>
        <n v="89.69072164948453"/>
        <n v="92.567567567567565"/>
        <n v="96.598639455782319"/>
        <n v="95.882352941176464"/>
        <n v="96.330275229357795"/>
        <n v="77.876106194690266"/>
        <n v="95.454545454545453"/>
        <n v="89.436619718309856"/>
        <n v="89.473684210526315"/>
        <n v="93.975903614457835"/>
        <n v="95"/>
        <n v="95.384615384615387"/>
        <n v="75.675675675675677"/>
        <n v="95.035460992907801"/>
        <n v="85.18518518518519"/>
        <n v="84.21052631578948"/>
        <n v="94.736842105263165"/>
        <n v="92.783505154639172"/>
        <n v="76.470588235294116"/>
        <e v="#DIV/0!"/>
        <n v="83.486238532110093"/>
        <n v="64.044943820224717"/>
        <n v="71.232876712328761"/>
        <n v="92.857142857142861"/>
        <n v="30.526315789473685"/>
        <n v="77.551020408163268"/>
        <n v="99.082568807339456"/>
        <n v="88.387096774193552"/>
        <n v="90.677966101694921"/>
        <n v="95.833333333333329"/>
        <n v="79.389312977099237"/>
        <n v="88.721804511278194"/>
        <n v="83.80952380952381"/>
        <n v="70"/>
        <n v="50"/>
        <n v="91.262135922330103"/>
        <n v="97.560975609756099"/>
        <n v="61.81818181818182"/>
        <n v="0"/>
        <n v="83.838383838383834"/>
        <n v="62.5"/>
        <n v="59.146341463414636"/>
        <n v="71.034482758620683"/>
        <n v="93.288590604026851"/>
        <n v="81.132075471698116"/>
        <n v="88.235294117647058"/>
        <n v="96.969696969696969"/>
        <n v="90.109890109890117"/>
        <n v="89.156626506024097"/>
        <n v="92"/>
        <n v="84.848484848484844"/>
        <n v="91.358024691358025"/>
        <n v="90.625"/>
        <n v="94.230769230769226"/>
        <n v="86.956521739130437"/>
        <n v="88.679245283018872"/>
        <n v="85.9375"/>
        <n v="84.745762711864401"/>
        <n v="72.64150943396227"/>
        <n v="92.592592592592595"/>
        <n v="56.25"/>
        <n v="88.8"/>
        <n v="92.753623188405797"/>
        <n v="97.674418604651166"/>
        <n v="54"/>
        <n v="88.888888888888886"/>
        <n v="90.243902439024396"/>
        <n v="86.274509803921575"/>
        <n v="98.529411764705884"/>
        <n v="88.405797101449281"/>
        <n v="76.744186046511629"/>
        <n v="88.709677419354833"/>
        <n v="98.039215686274517"/>
        <n v="90.769230769230774"/>
        <n v="67.647058823529406"/>
        <n v="81.632653061224488"/>
        <n v="80.722891566265062"/>
        <n v="93.75"/>
        <n v="80.597014925373131"/>
        <n v="84.536082474226802"/>
        <n v="84.615384615384613"/>
        <n v="49.438202247191015"/>
        <n v="80.263157894736835"/>
        <n v="14.285714285714286"/>
        <n v="81.707317073170728"/>
        <n v="83.333333333333329"/>
        <n v="80.821917808219183"/>
        <n v="65.217391304347828"/>
        <n v="16.666666666666668"/>
        <n v="83.720930232558146"/>
        <n v="74.137931034482762"/>
        <n v="34.848484848484851"/>
        <n v="32.608695652173914"/>
        <n v="88.15789473684211"/>
        <n v="85.820895522388057"/>
        <n v="67.213114754098356"/>
        <n v="47.272727272727273"/>
        <n v="85"/>
        <n v="72.340425531914889"/>
        <n v="80.769230769230774"/>
        <n v="91.549295774647888"/>
        <n v="90"/>
        <n v="86.885245901639351"/>
        <n v="7.4074074074074074"/>
        <n v="90.476190476190482"/>
        <n v="74.015748031496059"/>
        <n v="88.75"/>
        <n v="96.666666666666671"/>
        <n v="59.340659340659343"/>
        <n v="82.178217821782184"/>
        <n v="29.62962962962963"/>
        <n v="96.825396825396822"/>
        <n v="88.095238095238102"/>
        <n v="94.949494949494948"/>
        <n v="81.481481481481481"/>
        <n v="74.496644295302019"/>
        <n v="93.396226415094333"/>
        <n v="97.826086956521735"/>
        <n v="96.25"/>
        <n v="83.582089552238813"/>
        <n v="84.946236559139791"/>
        <n v="77.34375"/>
        <n v="96.875"/>
        <n v="92.553191489361708"/>
        <n v="86.538461538461533"/>
        <n v="70.297029702970292"/>
        <n v="89.610389610389603"/>
        <n v="28.94736842105263"/>
        <n v="62.608695652173914"/>
        <n v="58.536585365853661"/>
        <n v="64.634146341463421"/>
        <n v="92.473118279569889"/>
        <n v="96.721311475409834"/>
        <n v="86.15384615384616"/>
        <n v="98.901098901098905"/>
        <n v="84.491978609625662"/>
        <n v="89.42307692307692"/>
        <n v="54.838709677419352"/>
        <n v="93.023255813953483"/>
        <n v="100"/>
        <n v="81.72043010752688"/>
        <n v="88.118811881188122"/>
        <n v="78.571428571428569"/>
        <n v="82.978723404255319"/>
        <n v="69.747899159663859"/>
        <n v="74.117647058823536"/>
        <n v="86.666666666666671"/>
        <n v="95.348837209302332"/>
        <n v="78.494623655913983"/>
        <n v="96.296296296296291"/>
      </sharedItems>
    </cacheField>
    <cacheField name="Child Registered with DoB" numFmtId="0">
      <sharedItems containsString="0" containsBlank="1" containsNumber="1" containsInteger="1" minValue="1" maxValue="189"/>
    </cacheField>
    <cacheField name="Fully Immunization" numFmtId="0">
      <sharedItems containsString="0" containsBlank="1" containsNumber="1" containsInteger="1" minValue="0" maxValue="1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uta" refreshedDate="44688.666912384258" createdVersion="7" refreshedVersion="7" minRefreshableVersion="3" recordCount="13" xr:uid="{245AD15E-33A5-4912-A2E8-0B20D7481DFC}">
  <cacheSource type="worksheet">
    <worksheetSource ref="A1:AB14" sheet="Actionable"/>
  </cacheSource>
  <cacheFields count="28">
    <cacheField name="SL. No." numFmtId="0">
      <sharedItems containsMixedTypes="1" containsNumber="1" containsInteger="1" minValue="1" maxValue="12"/>
    </cacheField>
    <cacheField name="Name" numFmtId="0">
      <sharedItems count="13">
        <s v="North Twenty Four Parganas"/>
        <s v="Amdanga"/>
        <s v="Bagda"/>
        <s v="Barasat - I"/>
        <s v="Barasat - II"/>
        <s v="Barrackpur - I"/>
        <s v="Barrackpur - II"/>
        <s v="Bongaon"/>
        <s v="Deganga"/>
        <s v="Gaighata"/>
        <s v="Habra - I"/>
        <s v="Habra - II"/>
        <s v="Rajarhat"/>
      </sharedItems>
    </cacheField>
    <cacheField name="Children Registered with DOB" numFmtId="1">
      <sharedItems containsSemiMixedTypes="0" containsString="0" containsNumber="1" containsInteger="1" minValue="1895" maxValue="36279"/>
    </cacheField>
    <cacheField name="BCG" numFmtId="1">
      <sharedItems containsSemiMixedTypes="0" containsString="0" containsNumber="1" containsInteger="1" minValue="1857" maxValue="35390"/>
    </cacheField>
    <cacheField name="OPV0" numFmtId="1">
      <sharedItems containsSemiMixedTypes="0" containsString="0" containsNumber="1" containsInteger="1" minValue="1801" maxValue="29957"/>
    </cacheField>
    <cacheField name="HEP0" numFmtId="1">
      <sharedItems containsSemiMixedTypes="0" containsString="0" containsNumber="1" containsInteger="1" minValue="962" maxValue="21817"/>
    </cacheField>
    <cacheField name="OPV1" numFmtId="1">
      <sharedItems containsSemiMixedTypes="0" containsString="0" containsNumber="1" containsInteger="1" minValue="1807" maxValue="34870"/>
    </cacheField>
    <cacheField name="OPV2" numFmtId="1">
      <sharedItems containsSemiMixedTypes="0" containsString="0" containsNumber="1" containsInteger="1" minValue="1769" maxValue="34208"/>
    </cacheField>
    <cacheField name="OPV3" numFmtId="1">
      <sharedItems containsSemiMixedTypes="0" containsString="0" containsNumber="1" containsInteger="1" minValue="1725" maxValue="33622"/>
    </cacheField>
    <cacheField name="OPV-B" numFmtId="1">
      <sharedItems containsSemiMixedTypes="0" containsString="0" containsNumber="1" containsInteger="1" minValue="714" maxValue="14972"/>
    </cacheField>
    <cacheField name="MR1" numFmtId="1">
      <sharedItems containsSemiMixedTypes="0" containsString="0" containsNumber="1" containsInteger="1" minValue="1492" maxValue="30623"/>
    </cacheField>
    <cacheField name="MR2" numFmtId="1">
      <sharedItems containsSemiMixedTypes="0" containsString="0" containsNumber="1" containsInteger="1" minValue="697" maxValue="14900"/>
    </cacheField>
    <cacheField name="PCV1" numFmtId="1">
      <sharedItems containsSemiMixedTypes="0" containsString="0" containsNumber="1" containsInteger="1" minValue="24" maxValue="572"/>
    </cacheField>
    <cacheField name="PCV2" numFmtId="1">
      <sharedItems containsSemiMixedTypes="0" containsString="0" containsNumber="1" containsInteger="1" minValue="12" maxValue="468"/>
    </cacheField>
    <cacheField name="PCB-B" numFmtId="1">
      <sharedItems containsSemiMixedTypes="0" containsString="0" containsNumber="1" containsInteger="1" minValue="11" maxValue="427"/>
    </cacheField>
    <cacheField name="Penta1" numFmtId="1">
      <sharedItems containsSemiMixedTypes="0" containsString="0" containsNumber="1" containsInteger="1" minValue="1798" maxValue="34732"/>
    </cacheField>
    <cacheField name="Penta2" numFmtId="1">
      <sharedItems containsSemiMixedTypes="0" containsString="0" containsNumber="1" containsInteger="1" minValue="1756" maxValue="33992"/>
    </cacheField>
    <cacheField name="Penta3" numFmtId="1">
      <sharedItems containsSemiMixedTypes="0" containsString="0" containsNumber="1" containsInteger="1" minValue="1720" maxValue="33483"/>
    </cacheField>
    <cacheField name="Penta 1 &amp; Penta 3 Gap" numFmtId="1">
      <sharedItems containsSemiMixedTypes="0" containsString="0" containsNumber="1" containsInteger="1" minValue="34" maxValue="1249"/>
    </cacheField>
    <cacheField name="Rota1" numFmtId="1">
      <sharedItems containsSemiMixedTypes="0" containsString="0" containsNumber="1" containsInteger="1" minValue="1721" maxValue="34310"/>
    </cacheField>
    <cacheField name="Rota2" numFmtId="1">
      <sharedItems containsSemiMixedTypes="0" containsString="0" containsNumber="1" containsInteger="1" minValue="1669" maxValue="33277"/>
    </cacheField>
    <cacheField name="Rota3" numFmtId="1">
      <sharedItems containsSemiMixedTypes="0" containsString="0" containsNumber="1" containsInteger="1" minValue="1646" maxValue="32736"/>
    </cacheField>
    <cacheField name="JE 1" numFmtId="1">
      <sharedItems containsSemiMixedTypes="0" containsString="0" containsNumber="1" containsInteger="1" minValue="1511" maxValue="30783"/>
    </cacheField>
    <cacheField name="JE2" numFmtId="1">
      <sharedItems containsSemiMixedTypes="0" containsString="0" containsNumber="1" containsInteger="1" minValue="706" maxValue="15031"/>
    </cacheField>
    <cacheField name="VitK" numFmtId="1">
      <sharedItems containsSemiMixedTypes="0" containsString="0" containsNumber="1" containsInteger="1" minValue="500" maxValue="13506"/>
    </cacheField>
    <cacheField name="Fully Immunized (within 12 month)" numFmtId="1">
      <sharedItems containsSemiMixedTypes="0" containsString="0" containsNumber="1" containsInteger="1" minValue="1179" maxValue="26827"/>
    </cacheField>
    <cacheField name="% FI" numFmtId="1">
      <sharedItems containsSemiMixedTypes="0" containsString="0" containsNumber="1" minValue="62.21635883905013" maxValue="87.141216991963262"/>
    </cacheField>
    <cacheField name="Child Death" numFmtId="1">
      <sharedItems containsSemiMixedTypes="0" containsString="0" containsNumber="1" containsInteger="1" minValue="4" maxValue="1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m/>
    <m/>
    <n v="1388"/>
    <n v="353"/>
    <n v="122"/>
    <n v="22"/>
    <n v="29"/>
    <n v="4"/>
    <n v="0"/>
    <n v="1"/>
    <n v="15"/>
    <n v="0"/>
    <n v="27"/>
    <n v="3"/>
    <n v="576"/>
    <n v="41.498559077809794"/>
  </r>
  <r>
    <x v="0"/>
    <x v="1"/>
    <s v="37933"/>
    <n v="92.225766483009522"/>
    <n v="34984"/>
    <n v="5341"/>
    <n v="6347"/>
    <n v="611"/>
    <n v="482"/>
    <n v="3906"/>
    <n v="9"/>
    <n v="19"/>
    <n v="393"/>
    <n v="2"/>
    <n v="514"/>
    <n v="46"/>
    <n v="17670"/>
    <n v="50.508804024697007"/>
  </r>
  <r>
    <x v="1"/>
    <x v="0"/>
    <m/>
    <m/>
    <n v="1085"/>
    <n v="185"/>
    <n v="52"/>
    <n v="24"/>
    <n v="39"/>
    <n v="0"/>
    <n v="0"/>
    <n v="0"/>
    <n v="20"/>
    <n v="1"/>
    <n v="7"/>
    <n v="0"/>
    <n v="328"/>
    <n v="30.230414746543779"/>
  </r>
  <r>
    <x v="1"/>
    <x v="1"/>
    <s v="47671"/>
    <n v="86.056512345031564"/>
    <n v="41024"/>
    <n v="5603"/>
    <n v="6025"/>
    <n v="860"/>
    <n v="690"/>
    <n v="334"/>
    <n v="7"/>
    <n v="51"/>
    <n v="470"/>
    <n v="23"/>
    <n v="367"/>
    <n v="27"/>
    <n v="14457"/>
    <n v="35.240347113884553"/>
  </r>
  <r>
    <x v="2"/>
    <x v="0"/>
    <m/>
    <m/>
    <n v="1405"/>
    <n v="469"/>
    <n v="154"/>
    <n v="18"/>
    <n v="71"/>
    <n v="0"/>
    <n v="0"/>
    <n v="0"/>
    <n v="4"/>
    <n v="0"/>
    <n v="12"/>
    <n v="2"/>
    <n v="730"/>
    <n v="51.957295373665481"/>
  </r>
  <r>
    <x v="2"/>
    <x v="1"/>
    <s v="59663"/>
    <n v="119.0151350082966"/>
    <n v="71008"/>
    <n v="19582"/>
    <n v="17324"/>
    <n v="965"/>
    <n v="1870"/>
    <n v="846"/>
    <n v="23"/>
    <n v="46"/>
    <n v="243"/>
    <n v="75"/>
    <n v="544"/>
    <n v="30"/>
    <n v="41548"/>
    <n v="58.511716989634969"/>
  </r>
  <r>
    <x v="3"/>
    <x v="0"/>
    <m/>
    <m/>
    <n v="1412"/>
    <n v="250"/>
    <n v="34"/>
    <n v="26"/>
    <n v="29"/>
    <n v="1"/>
    <n v="1"/>
    <n v="1"/>
    <n v="7"/>
    <n v="0"/>
    <n v="6"/>
    <n v="0"/>
    <n v="355"/>
    <n v="25.141643059490086"/>
  </r>
  <r>
    <x v="3"/>
    <x v="1"/>
    <s v="41243"/>
    <n v="74.967873336081269"/>
    <n v="30919"/>
    <n v="3782"/>
    <n v="4201"/>
    <n v="655"/>
    <n v="592"/>
    <n v="563"/>
    <n v="8"/>
    <n v="8"/>
    <n v="246"/>
    <n v="18"/>
    <n v="249"/>
    <n v="141"/>
    <n v="10463"/>
    <n v="33.840033636275429"/>
  </r>
  <r>
    <x v="4"/>
    <x v="0"/>
    <m/>
    <m/>
    <n v="629"/>
    <n v="129"/>
    <n v="41"/>
    <n v="12"/>
    <n v="22"/>
    <n v="0"/>
    <n v="0"/>
    <n v="1"/>
    <n v="5"/>
    <n v="0"/>
    <n v="12"/>
    <n v="1"/>
    <n v="223"/>
    <n v="35.453100158982515"/>
  </r>
  <r>
    <x v="4"/>
    <x v="1"/>
    <s v="37277"/>
    <n v="83.837218660299911"/>
    <n v="31252"/>
    <n v="5339"/>
    <n v="4664"/>
    <n v="556"/>
    <n v="482"/>
    <n v="985"/>
    <n v="14"/>
    <n v="32"/>
    <n v="86"/>
    <n v="15"/>
    <n v="407"/>
    <n v="53"/>
    <n v="12633"/>
    <n v="40.423012927172664"/>
  </r>
  <r>
    <x v="5"/>
    <x v="0"/>
    <m/>
    <m/>
    <n v="389"/>
    <n v="46"/>
    <n v="5"/>
    <n v="3"/>
    <n v="2"/>
    <n v="0"/>
    <n v="0"/>
    <n v="0"/>
    <n v="0"/>
    <n v="0"/>
    <n v="1"/>
    <n v="0"/>
    <n v="57"/>
    <n v="14.652956298200513"/>
  </r>
  <r>
    <x v="5"/>
    <x v="1"/>
    <s v="41248"/>
    <n v="79.511733902249802"/>
    <n v="32797"/>
    <n v="2070"/>
    <n v="1819"/>
    <n v="116"/>
    <n v="211"/>
    <n v="386"/>
    <n v="5"/>
    <n v="20"/>
    <n v="9"/>
    <n v="3"/>
    <n v="24"/>
    <n v="32"/>
    <n v="4695"/>
    <n v="14.315333719547519"/>
  </r>
  <r>
    <x v="6"/>
    <x v="0"/>
    <m/>
    <m/>
    <n v="2263"/>
    <n v="466"/>
    <n v="117"/>
    <n v="20"/>
    <n v="31"/>
    <n v="0"/>
    <n v="0"/>
    <n v="0"/>
    <n v="5"/>
    <n v="0"/>
    <n v="7"/>
    <n v="2"/>
    <n v="648"/>
    <n v="28.634555899248785"/>
  </r>
  <r>
    <x v="6"/>
    <x v="1"/>
    <s v="75827"/>
    <n v="76.525512020784149"/>
    <n v="58027"/>
    <n v="6987"/>
    <n v="7493"/>
    <n v="605"/>
    <n v="649"/>
    <n v="662"/>
    <n v="8"/>
    <n v="39"/>
    <n v="152"/>
    <n v="4"/>
    <n v="425"/>
    <n v="113"/>
    <n v="17137"/>
    <n v="29.532803694831717"/>
  </r>
  <r>
    <x v="7"/>
    <x v="0"/>
    <m/>
    <m/>
    <n v="1647"/>
    <n v="282"/>
    <n v="69"/>
    <n v="17"/>
    <n v="37"/>
    <n v="1"/>
    <n v="2"/>
    <n v="0"/>
    <n v="4"/>
    <n v="0"/>
    <n v="6"/>
    <n v="1"/>
    <n v="419"/>
    <n v="25.44019429265331"/>
  </r>
  <r>
    <x v="7"/>
    <x v="1"/>
    <s v="64558"/>
    <n v="61.601970321261504"/>
    <n v="39769"/>
    <n v="3106"/>
    <n v="4012"/>
    <n v="197"/>
    <n v="287"/>
    <n v="267"/>
    <n v="15"/>
    <n v="76"/>
    <n v="67"/>
    <n v="6"/>
    <n v="241"/>
    <n v="69"/>
    <n v="8343"/>
    <n v="20.978651713646308"/>
  </r>
  <r>
    <x v="8"/>
    <x v="0"/>
    <m/>
    <m/>
    <n v="1144"/>
    <n v="215"/>
    <n v="17"/>
    <n v="5"/>
    <n v="43"/>
    <n v="6"/>
    <n v="0"/>
    <n v="0"/>
    <n v="2"/>
    <n v="1"/>
    <n v="1"/>
    <n v="3"/>
    <n v="293"/>
    <n v="25.611888111888113"/>
  </r>
  <r>
    <x v="8"/>
    <x v="1"/>
    <s v="62707"/>
    <n v="71.81494888927871"/>
    <n v="45033"/>
    <n v="3680"/>
    <n v="2894"/>
    <n v="159"/>
    <n v="559"/>
    <n v="1448"/>
    <n v="17"/>
    <n v="21"/>
    <n v="92"/>
    <n v="12"/>
    <n v="169"/>
    <n v="139"/>
    <n v="9190"/>
    <n v="20.407256900495192"/>
  </r>
  <r>
    <x v="9"/>
    <x v="0"/>
    <m/>
    <m/>
    <n v="810"/>
    <n v="110"/>
    <n v="14"/>
    <n v="5"/>
    <n v="9"/>
    <n v="0"/>
    <n v="0"/>
    <n v="0"/>
    <n v="0"/>
    <n v="0"/>
    <n v="0"/>
    <n v="0"/>
    <n v="138"/>
    <n v="17.037037037037038"/>
  </r>
  <r>
    <x v="9"/>
    <x v="1"/>
    <s v="44101"/>
    <n v="80.388199814063171"/>
    <n v="35452"/>
    <n v="2782"/>
    <n v="2451"/>
    <n v="249"/>
    <n v="238"/>
    <n v="77"/>
    <n v="1"/>
    <n v="15"/>
    <n v="21"/>
    <n v="1"/>
    <n v="93"/>
    <n v="21"/>
    <n v="5949"/>
    <n v="16.780435518447479"/>
  </r>
  <r>
    <x v="10"/>
    <x v="0"/>
    <m/>
    <m/>
    <n v="820"/>
    <n v="87"/>
    <n v="31"/>
    <n v="5"/>
    <n v="7"/>
    <n v="1"/>
    <n v="0"/>
    <n v="1"/>
    <n v="0"/>
    <n v="0"/>
    <n v="10"/>
    <n v="0"/>
    <n v="142"/>
    <n v="17.31707317073171"/>
  </r>
  <r>
    <x v="10"/>
    <x v="1"/>
    <s v="36400"/>
    <n v="76.832417582417577"/>
    <n v="27967"/>
    <n v="1373"/>
    <n v="1949"/>
    <n v="238"/>
    <n v="263"/>
    <n v="521"/>
    <n v="13"/>
    <n v="45"/>
    <n v="34"/>
    <n v="14"/>
    <n v="234"/>
    <n v="31"/>
    <n v="4715"/>
    <n v="16.859155433189116"/>
  </r>
  <r>
    <x v="11"/>
    <x v="0"/>
    <m/>
    <m/>
    <n v="869"/>
    <n v="289"/>
    <n v="32"/>
    <n v="29"/>
    <n v="29"/>
    <n v="0"/>
    <n v="0"/>
    <n v="0"/>
    <n v="1"/>
    <n v="0"/>
    <n v="0"/>
    <n v="7"/>
    <n v="387"/>
    <n v="44.533947065592635"/>
  </r>
  <r>
    <x v="11"/>
    <x v="1"/>
    <s v="42947"/>
    <n v="74.303210934407531"/>
    <n v="31911"/>
    <n v="6642"/>
    <n v="4603"/>
    <n v="569"/>
    <n v="582"/>
    <n v="317"/>
    <n v="5"/>
    <n v="57"/>
    <n v="81"/>
    <n v="3"/>
    <n v="86"/>
    <n v="103"/>
    <n v="13048"/>
    <n v="40.8887217573877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n v="5"/>
    <x v="0"/>
    <x v="0"/>
    <n v="9753"/>
    <n v="1755.54"/>
    <n v="1541"/>
    <n v="87.779258803559031"/>
    <n v="132"/>
    <n v="94"/>
    <n v="71.212121212121204"/>
    <n v="52"/>
    <n v="5"/>
    <n v="9.6153846153846168"/>
    <n v="26"/>
    <n v="50"/>
    <n v="50.44"/>
    <n v="10"/>
    <n v="19.825535289452816"/>
    <n v="120"/>
    <n v="100"/>
    <n v="83.333333333333343"/>
    <n v="81.609195402298852"/>
    <n v="87"/>
    <n v="71"/>
  </r>
  <r>
    <n v="17"/>
    <x v="0"/>
    <x v="1"/>
    <n v="11698"/>
    <n v="2105.64"/>
    <n v="1899"/>
    <n v="90.186356642161059"/>
    <n v="257"/>
    <n v="243"/>
    <n v="94.552529182879383"/>
    <n v="188"/>
    <n v="18"/>
    <n v="9.5744680851063837"/>
    <n v="39"/>
    <n v="20.74468085106383"/>
    <n v="182.35999999999999"/>
    <n v="34"/>
    <n v="18.644439570081158"/>
    <n v="224"/>
    <n v="86"/>
    <n v="38.392857142857146"/>
    <n v="13.559322033898304"/>
    <n v="59"/>
    <n v="8"/>
  </r>
  <r>
    <n v="28"/>
    <x v="1"/>
    <x v="2"/>
    <n v="6742"/>
    <n v="1213.56"/>
    <n v="1179"/>
    <n v="97.152180361910411"/>
    <n v="106.9"/>
    <n v="102"/>
    <n v="95.41627689429373"/>
    <n v="86"/>
    <n v="5"/>
    <n v="5.8139534883720927"/>
    <n v="33"/>
    <n v="38.372093023255815"/>
    <n v="83.42"/>
    <n v="19"/>
    <n v="22.776312634859746"/>
    <n v="97"/>
    <n v="70"/>
    <n v="72.164948453608247"/>
    <n v="75.308641975308646"/>
    <n v="81"/>
    <n v="61"/>
  </r>
  <r>
    <n v="54"/>
    <x v="1"/>
    <x v="3"/>
    <n v="6705"/>
    <n v="1206.8999999999999"/>
    <n v="1229"/>
    <n v="101.83113762532108"/>
    <n v="92.6"/>
    <n v="78"/>
    <n v="84.233261339092877"/>
    <n v="53"/>
    <n v="3"/>
    <n v="5.6603773584905666"/>
    <n v="0"/>
    <n v="0"/>
    <n v="51.41"/>
    <n v="18"/>
    <n v="35.012643454580825"/>
    <n v="84"/>
    <n v="85"/>
    <n v="101.19047619047619"/>
    <n v="49.275362318840578"/>
    <n v="69"/>
    <n v="34"/>
  </r>
  <r>
    <n v="65"/>
    <x v="2"/>
    <x v="4"/>
    <n v="9484"/>
    <n v="1707.12"/>
    <n v="2162"/>
    <n v="126.64604714372744"/>
    <n v="128"/>
    <n v="123"/>
    <n v="96.09375"/>
    <n v="95"/>
    <n v="20"/>
    <n v="21.052631578947366"/>
    <n v="0"/>
    <n v="0"/>
    <n v="92.149999999999991"/>
    <n v="26"/>
    <n v="28.214867064568637"/>
    <n v="116"/>
    <n v="106"/>
    <n v="91.379310344827587"/>
    <n v="97.247706422018354"/>
    <n v="109"/>
    <n v="106"/>
  </r>
  <r>
    <n v="67"/>
    <x v="2"/>
    <x v="5"/>
    <n v="12989"/>
    <n v="2338.02"/>
    <n v="3633"/>
    <n v="155.38789231914183"/>
    <n v="177"/>
    <n v="174"/>
    <n v="98.305084745762713"/>
    <n v="141"/>
    <n v="26"/>
    <n v="18.439716312056735"/>
    <n v="0"/>
    <n v="0"/>
    <n v="136.77000000000001"/>
    <n v="42"/>
    <n v="30.708488703663082"/>
    <n v="163"/>
    <n v="152"/>
    <n v="93.251533742331276"/>
    <n v="75"/>
    <n v="120"/>
    <n v="90"/>
  </r>
  <r>
    <n v="98"/>
    <x v="3"/>
    <x v="6"/>
    <n v="5275"/>
    <n v="949.5"/>
    <n v="877"/>
    <n v="92.364402317008953"/>
    <n v="127"/>
    <n v="31"/>
    <n v="24.409448818897637"/>
    <n v="20"/>
    <n v="0"/>
    <n v="0"/>
    <n v="2"/>
    <n v="10"/>
    <n v="19.399999999999999"/>
    <n v="1"/>
    <n v="5.1546391752577323"/>
    <n v="116"/>
    <n v="63"/>
    <n v="54.310344827586206"/>
    <m/>
    <m/>
    <m/>
  </r>
  <r>
    <n v="101"/>
    <x v="3"/>
    <x v="7"/>
    <n v="5666"/>
    <n v="1019.88"/>
    <n v="1088"/>
    <n v="106.67921716280347"/>
    <n v="110"/>
    <n v="98"/>
    <n v="89.090909090909093"/>
    <n v="67"/>
    <n v="0"/>
    <n v="0"/>
    <n v="0"/>
    <n v="0"/>
    <n v="64.989999999999995"/>
    <n v="16"/>
    <n v="24.61917218033544"/>
    <n v="101"/>
    <n v="105"/>
    <n v="103.96039603960396"/>
    <n v="71.232876712328761"/>
    <n v="73"/>
    <n v="52"/>
  </r>
  <r>
    <n v="134"/>
    <x v="4"/>
    <x v="8"/>
    <n v="4647"/>
    <n v="836.45999999999992"/>
    <n v="513"/>
    <n v="61.329890251775346"/>
    <n v="40"/>
    <n v="31"/>
    <n v="77.5"/>
    <n v="22"/>
    <n v="8"/>
    <n v="36.363636363636367"/>
    <n v="12"/>
    <n v="54.54545454545454"/>
    <n v="21.34"/>
    <n v="5"/>
    <n v="23.430178069353328"/>
    <n v="35"/>
    <n v="28"/>
    <n v="80"/>
    <n v="84.848484848484844"/>
    <n v="33"/>
    <n v="28"/>
  </r>
  <r>
    <n v="149"/>
    <x v="4"/>
    <x v="9"/>
    <n v="4129"/>
    <n v="743.22"/>
    <n v="572"/>
    <n v="76.962406824358865"/>
    <n v="45"/>
    <n v="35"/>
    <n v="77.777777777777786"/>
    <n v="27"/>
    <n v="8"/>
    <n v="29.629629629629626"/>
    <n v="19"/>
    <n v="70.370370370370367"/>
    <n v="26.189999999999998"/>
    <n v="7"/>
    <n v="26.727758686521575"/>
    <n v="42"/>
    <n v="34"/>
    <n v="80.952380952380949"/>
    <n v="88.888888888888886"/>
    <n v="45"/>
    <n v="40"/>
  </r>
  <r>
    <n v="177"/>
    <x v="5"/>
    <x v="10"/>
    <n v="7200"/>
    <n v="1296"/>
    <n v="1001"/>
    <n v="77.237654320987659"/>
    <n v="94"/>
    <n v="91"/>
    <n v="96.808510638297875"/>
    <n v="60"/>
    <n v="0"/>
    <n v="0"/>
    <n v="0"/>
    <n v="0"/>
    <n v="58.199999999999996"/>
    <n v="7"/>
    <n v="12.027491408934708"/>
    <n v="85"/>
    <n v="50"/>
    <n v="58.82352941176471"/>
    <n v="16.666666666666668"/>
    <n v="6"/>
    <n v="1"/>
  </r>
  <r>
    <n v="184"/>
    <x v="5"/>
    <x v="11"/>
    <n v="9499"/>
    <n v="1709.82"/>
    <n v="1032"/>
    <n v="60.357230585675694"/>
    <n v="131"/>
    <n v="81"/>
    <n v="61.832061068702295"/>
    <n v="58"/>
    <n v="0"/>
    <n v="0"/>
    <n v="6"/>
    <n v="10.344827586206897"/>
    <n v="56.26"/>
    <n v="17"/>
    <n v="30.216850337717737"/>
    <n v="120"/>
    <n v="67"/>
    <n v="55.833333333333336"/>
    <n v="67.213114754098356"/>
    <n v="61"/>
    <n v="41"/>
  </r>
  <r>
    <n v="194"/>
    <x v="6"/>
    <x v="12"/>
    <n v="10638"/>
    <n v="1914.84"/>
    <n v="1605"/>
    <n v="83.819013599047437"/>
    <n v="174"/>
    <n v="166"/>
    <n v="95.402298850574709"/>
    <n v="128"/>
    <n v="21"/>
    <n v="16.40625"/>
    <n v="36"/>
    <n v="28.125"/>
    <n v="124.16"/>
    <n v="33"/>
    <n v="26.578608247422679"/>
    <n v="158"/>
    <n v="112"/>
    <n v="70.886075949367083"/>
    <n v="74.015748031496059"/>
    <n v="127"/>
    <n v="94"/>
  </r>
  <r>
    <n v="220"/>
    <x v="6"/>
    <x v="13"/>
    <n v="6797"/>
    <n v="1223.46"/>
    <n v="952"/>
    <n v="77.81210664835794"/>
    <n v="104"/>
    <n v="87"/>
    <n v="83.65384615384616"/>
    <n v="60"/>
    <n v="11"/>
    <n v="18.333333333333332"/>
    <n v="37"/>
    <n v="61.666666666666671"/>
    <n v="58.199999999999996"/>
    <n v="6"/>
    <n v="10.309278350515465"/>
    <n v="94"/>
    <n v="72"/>
    <n v="76.59574468085107"/>
    <n v="92.553191489361708"/>
    <n v="94"/>
    <n v="87"/>
  </r>
  <r>
    <n v="282"/>
    <x v="7"/>
    <x v="14"/>
    <n v="10660"/>
    <n v="1918.8"/>
    <n v="1837"/>
    <n v="95.736918907650619"/>
    <n v="233"/>
    <n v="142"/>
    <n v="60.944206008583691"/>
    <n v="93"/>
    <n v="16"/>
    <n v="17.20430107526882"/>
    <n v="19"/>
    <n v="20.43010752688172"/>
    <n v="90.21"/>
    <n v="7"/>
    <n v="7.75967187673207"/>
    <n v="212"/>
    <n v="39"/>
    <n v="18.39622641509434"/>
    <m/>
    <m/>
    <m/>
  </r>
  <r>
    <n v="283"/>
    <x v="7"/>
    <x v="15"/>
    <n v="11404"/>
    <n v="2052.7199999999998"/>
    <n v="1758"/>
    <n v="85.642464632292771"/>
    <n v="250"/>
    <n v="114"/>
    <n v="45.6"/>
    <n v="60"/>
    <n v="0"/>
    <n v="0"/>
    <n v="1"/>
    <n v="1.6666666666666667"/>
    <n v="58.199999999999996"/>
    <n v="4"/>
    <n v="6.8728522336769764"/>
    <n v="228"/>
    <n v="46"/>
    <n v="20.175438596491226"/>
    <m/>
    <m/>
    <m/>
  </r>
  <r>
    <n v="360"/>
    <x v="8"/>
    <x v="16"/>
    <n v="10173"/>
    <n v="1831.1399999999999"/>
    <n v="1151"/>
    <n v="62.8570180324825"/>
    <n v="141"/>
    <n v="103"/>
    <n v="73.049645390070921"/>
    <n v="78"/>
    <n v="2"/>
    <n v="2.5641025641025639"/>
    <n v="0"/>
    <n v="0"/>
    <n v="75.66"/>
    <n v="1"/>
    <n v="1.3217023526301876"/>
    <n v="131"/>
    <n v="9"/>
    <n v="6.8702290076335881"/>
    <m/>
    <m/>
    <m/>
  </r>
  <r>
    <n v="364"/>
    <x v="8"/>
    <x v="17"/>
    <n v="5699"/>
    <n v="1025.82"/>
    <n v="826"/>
    <n v="80.520949094383028"/>
    <n v="76"/>
    <n v="76"/>
    <n v="100"/>
    <n v="61"/>
    <n v="0"/>
    <n v="0"/>
    <n v="2"/>
    <n v="3.278688524590164"/>
    <n v="59.17"/>
    <n v="2"/>
    <n v="3.3800912624640862"/>
    <n v="67"/>
    <n v="43"/>
    <n v="64.179104477611943"/>
    <m/>
    <m/>
    <m/>
  </r>
  <r>
    <n v="296"/>
    <x v="9"/>
    <x v="18"/>
    <n v="11389.77"/>
    <n v="2050.1586000000002"/>
    <n v="1522"/>
    <n v="74.238158940483913"/>
    <n v="160.31015087725214"/>
    <n v="106"/>
    <n v="66.121826609197768"/>
    <n v="78"/>
    <n v="21"/>
    <n v="26.923076923076923"/>
    <n v="26"/>
    <n v="33.333333333333336"/>
    <n v="75.66"/>
    <n v="20"/>
    <n v="26.434047052603756"/>
    <n v="145.16949281700093"/>
    <n v="93"/>
    <n v="64.0630467154933"/>
    <m/>
    <m/>
    <m/>
  </r>
  <r>
    <n v="306"/>
    <x v="9"/>
    <x v="19"/>
    <n v="10912.04"/>
    <n v="1964.1672000000001"/>
    <n v="1699"/>
    <n v="86.499764378511159"/>
    <n v="153.53240280000003"/>
    <n v="114"/>
    <n v="74.251427008865903"/>
    <n v="76"/>
    <n v="18"/>
    <n v="23.684210526315788"/>
    <n v="42"/>
    <n v="55.263157894736842"/>
    <n v="73.72"/>
    <n v="18"/>
    <n v="24.416711882799785"/>
    <n v="139.08053563845687"/>
    <n v="78"/>
    <n v="56.082614035052927"/>
    <m/>
    <m/>
    <m/>
  </r>
  <r>
    <n v="321"/>
    <x v="10"/>
    <x v="20"/>
    <n v="11514"/>
    <n v="2072.52"/>
    <n v="1820"/>
    <n v="87.815799123772038"/>
    <n v="192"/>
    <n v="183"/>
    <n v="95.3125"/>
    <n v="147"/>
    <n v="44"/>
    <n v="29.931972789115648"/>
    <n v="2"/>
    <n v="1.3605442176870748"/>
    <n v="142.59"/>
    <n v="41"/>
    <n v="28.753769549056734"/>
    <n v="170.37191514025565"/>
    <n v="165"/>
    <n v="96.846947963322876"/>
    <m/>
    <m/>
    <m/>
  </r>
  <r>
    <n v="338"/>
    <x v="10"/>
    <x v="21"/>
    <n v="9847.5"/>
    <n v="1772.55"/>
    <n v="1426"/>
    <n v="80.449070548080442"/>
    <n v="112.9"/>
    <n v="100"/>
    <n v="88.573959255978735"/>
    <n v="77"/>
    <n v="12"/>
    <n v="15.584415584415584"/>
    <n v="39"/>
    <n v="50.649350649350644"/>
    <n v="74.69"/>
    <n v="8"/>
    <n v="10.710938545990093"/>
    <n v="98"/>
    <n v="78"/>
    <n v="79.591836734693871"/>
    <m/>
    <m/>
    <m/>
  </r>
  <r>
    <n v="410"/>
    <x v="11"/>
    <x v="22"/>
    <n v="6676"/>
    <n v="1201.68"/>
    <n v="943"/>
    <n v="78.473470474668801"/>
    <n v="93"/>
    <n v="76"/>
    <n v="81.72043010752688"/>
    <n v="54"/>
    <n v="12"/>
    <n v="22.222222222222221"/>
    <n v="28"/>
    <n v="51.851851851851848"/>
    <n v="52.379999999999995"/>
    <n v="14"/>
    <n v="26.727758686521575"/>
    <n v="85"/>
    <n v="56"/>
    <n v="65.882352941176478"/>
    <m/>
    <m/>
    <m/>
  </r>
  <r>
    <n v="423"/>
    <x v="11"/>
    <x v="23"/>
    <n v="7480"/>
    <n v="1346.3999999999999"/>
    <n v="913"/>
    <n v="67.810457516339881"/>
    <n v="81"/>
    <n v="52"/>
    <n v="64.197530864197532"/>
    <n v="31"/>
    <n v="1"/>
    <n v="3.2258064516129035"/>
    <n v="7"/>
    <n v="22.580645161290324"/>
    <n v="30.07"/>
    <n v="2"/>
    <n v="6.6511473229132019"/>
    <n v="72"/>
    <n v="31"/>
    <n v="43.055555555555557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">
  <r>
    <n v="1"/>
    <x v="0"/>
    <s v="Adhata SC"/>
    <n v="6485"/>
    <n v="1167.3"/>
    <n v="1116"/>
    <n v="95.605242868157291"/>
    <n v="101"/>
    <n v="107"/>
    <n v="105.94059405940594"/>
    <n v="87"/>
    <n v="24"/>
    <n v="27.586206896551722"/>
    <n v="55"/>
    <n v="63.218390804597703"/>
    <n v="84.39"/>
    <n v="26"/>
    <n v="30.809337599241616"/>
    <n v="81"/>
    <n v="92"/>
    <n v="113.58024691358024"/>
    <x v="0"/>
    <n v="79"/>
    <n v="77"/>
  </r>
  <r>
    <n v="2"/>
    <x v="0"/>
    <s v="Amdanga SC"/>
    <n v="12027"/>
    <n v="2164.86"/>
    <n v="2291"/>
    <n v="105.82670472917417"/>
    <n v="236"/>
    <n v="212"/>
    <n v="89.830508474576277"/>
    <n v="166"/>
    <n v="31"/>
    <n v="18.674698795180721"/>
    <n v="111"/>
    <n v="66.867469879518069"/>
    <n v="161.01999999999998"/>
    <n v="40"/>
    <n v="24.84163457955534"/>
    <n v="213"/>
    <n v="193"/>
    <n v="90.610328638497649"/>
    <x v="1"/>
    <n v="189"/>
    <n v="120"/>
  </r>
  <r>
    <n v="3"/>
    <x v="0"/>
    <s v="Bahisgachhia SC"/>
    <n v="13092"/>
    <n v="2356.56"/>
    <n v="1952"/>
    <n v="82.832603455884851"/>
    <n v="216"/>
    <n v="238"/>
    <n v="110.18518518518518"/>
    <n v="182"/>
    <n v="47"/>
    <n v="25.824175824175828"/>
    <n v="110"/>
    <n v="60.439560439560438"/>
    <n v="176.54"/>
    <n v="57"/>
    <n v="32.287300328537441"/>
    <n v="193"/>
    <n v="216"/>
    <n v="111.91709844559585"/>
    <x v="2"/>
    <n v="183"/>
    <n v="118"/>
  </r>
  <r>
    <n v="4"/>
    <x v="0"/>
    <s v="Beraberia SC"/>
    <n v="12901"/>
    <n v="2322.1799999999998"/>
    <n v="2299"/>
    <n v="99.001800032727871"/>
    <n v="140"/>
    <n v="142"/>
    <n v="101.42857142857143"/>
    <n v="107"/>
    <n v="29"/>
    <n v="27.102803738317753"/>
    <n v="77"/>
    <n v="71.962616822429908"/>
    <n v="103.78999999999999"/>
    <n v="43"/>
    <n v="41.429810193660273"/>
    <n v="131"/>
    <n v="153"/>
    <n v="116.79389312977099"/>
    <x v="3"/>
    <n v="136"/>
    <n v="124"/>
  </r>
  <r>
    <n v="5"/>
    <x v="0"/>
    <s v="Bijoypur SC"/>
    <n v="9753"/>
    <n v="1755.54"/>
    <n v="1541"/>
    <n v="87.779258803559031"/>
    <n v="132"/>
    <n v="94"/>
    <n v="71.212121212121204"/>
    <n v="52"/>
    <n v="5"/>
    <n v="9.6153846153846168"/>
    <n v="26"/>
    <n v="50"/>
    <n v="50.44"/>
    <n v="10"/>
    <n v="19.825535289452816"/>
    <n v="120"/>
    <n v="100"/>
    <n v="83.333333333333343"/>
    <x v="4"/>
    <n v="87"/>
    <n v="71"/>
  </r>
  <r>
    <n v="6"/>
    <x v="0"/>
    <s v="Bodai SC"/>
    <n v="9646"/>
    <n v="1736.28"/>
    <n v="1478"/>
    <n v="85.124519086783238"/>
    <n v="131"/>
    <n v="120"/>
    <n v="91.603053435114504"/>
    <n v="83"/>
    <n v="32"/>
    <n v="38.554216867469883"/>
    <n v="63"/>
    <n v="75.903614457831324"/>
    <n v="80.509999999999991"/>
    <n v="32"/>
    <n v="39.746615327288545"/>
    <n v="122"/>
    <n v="146"/>
    <n v="119.67213114754098"/>
    <x v="5"/>
    <n v="118"/>
    <n v="112"/>
  </r>
  <r>
    <n v="7"/>
    <x v="0"/>
    <s v="Chankia SC"/>
    <n v="7750"/>
    <n v="1395"/>
    <n v="1479"/>
    <n v="106.02150537634409"/>
    <n v="179"/>
    <n v="199"/>
    <n v="111.1731843575419"/>
    <n v="158"/>
    <n v="43"/>
    <n v="27.215189873417721"/>
    <n v="88"/>
    <n v="55.696202531645568"/>
    <n v="153.26"/>
    <n v="50"/>
    <n v="32.624298577580582"/>
    <n v="167"/>
    <n v="188"/>
    <n v="112.57485029940119"/>
    <x v="6"/>
    <n v="181"/>
    <n v="117"/>
  </r>
  <r>
    <n v="8"/>
    <x v="0"/>
    <s v="Dariapur SC"/>
    <n v="8560"/>
    <n v="1540.8"/>
    <n v="1803"/>
    <n v="117.0171339563863"/>
    <n v="181"/>
    <n v="190"/>
    <n v="104.97237569060773"/>
    <n v="150"/>
    <n v="28"/>
    <n v="18.666666666666668"/>
    <n v="93"/>
    <n v="62"/>
    <n v="145.5"/>
    <n v="39"/>
    <n v="26.804123711340207"/>
    <n v="165"/>
    <n v="180"/>
    <n v="109.09090909090908"/>
    <x v="7"/>
    <n v="160"/>
    <n v="130"/>
  </r>
  <r>
    <n v="9"/>
    <x v="0"/>
    <s v="Dhania SC"/>
    <n v="6878"/>
    <n v="1238.04"/>
    <n v="1378"/>
    <n v="111.30496591386385"/>
    <n v="65"/>
    <n v="72"/>
    <n v="110.76923076923076"/>
    <n v="60"/>
    <n v="12"/>
    <n v="20"/>
    <n v="17"/>
    <n v="28.333333333333332"/>
    <n v="58.199999999999996"/>
    <n v="21"/>
    <n v="36.082474226804131"/>
    <n v="69"/>
    <n v="61"/>
    <n v="88.405797101449281"/>
    <x v="8"/>
    <n v="71"/>
    <n v="70"/>
  </r>
  <r>
    <n v="10"/>
    <x v="0"/>
    <s v="Hamidpur SC"/>
    <n v="7320"/>
    <n v="1317.6"/>
    <n v="1425"/>
    <n v="108.15118397085611"/>
    <n v="139"/>
    <n v="135"/>
    <n v="97.122302158273385"/>
    <n v="108"/>
    <n v="38"/>
    <n v="35.185185185185183"/>
    <n v="76"/>
    <n v="70.370370370370367"/>
    <n v="104.75999999999999"/>
    <n v="44"/>
    <n v="42.000763650248189"/>
    <n v="119"/>
    <n v="132"/>
    <n v="110.92436974789916"/>
    <x v="9"/>
    <n v="120"/>
    <n v="77"/>
  </r>
  <r>
    <n v="11"/>
    <x v="0"/>
    <s v="Harpur SC"/>
    <n v="6372"/>
    <n v="1146.96"/>
    <n v="1282"/>
    <n v="111.77373230103927"/>
    <n v="115"/>
    <n v="117"/>
    <n v="101.73913043478262"/>
    <n v="98"/>
    <n v="31"/>
    <n v="31.632653061224492"/>
    <n v="63"/>
    <n v="64.285714285714292"/>
    <n v="95.06"/>
    <n v="38"/>
    <n v="39.974752787713022"/>
    <n v="101"/>
    <n v="111"/>
    <n v="109.9009900990099"/>
    <x v="10"/>
    <n v="105"/>
    <n v="102"/>
  </r>
  <r>
    <n v="12"/>
    <x v="0"/>
    <s v="Hisabi SC"/>
    <n v="6594"/>
    <n v="1186.9199999999998"/>
    <n v="1439"/>
    <n v="121.23816263943654"/>
    <n v="124"/>
    <n v="131"/>
    <n v="105.64516129032258"/>
    <n v="106"/>
    <n v="37"/>
    <n v="34.905660377358487"/>
    <n v="72"/>
    <n v="67.924528301886795"/>
    <n v="102.82"/>
    <n v="37"/>
    <n v="35.985216883874735"/>
    <n v="119"/>
    <n v="124"/>
    <n v="104.20168067226892"/>
    <x v="11"/>
    <n v="106"/>
    <n v="101"/>
  </r>
  <r>
    <n v="13"/>
    <x v="0"/>
    <s v="Kamdebpur SC"/>
    <n v="10422"/>
    <n v="1875.96"/>
    <n v="1583"/>
    <n v="84.383462333951684"/>
    <n v="177"/>
    <n v="159"/>
    <n v="89.830508474576277"/>
    <n v="117"/>
    <n v="38"/>
    <n v="32.478632478632477"/>
    <n v="53"/>
    <n v="45.299145299145302"/>
    <n v="113.49"/>
    <n v="38"/>
    <n v="33.483126266631423"/>
    <n v="169"/>
    <n v="168"/>
    <n v="99.408284023668642"/>
    <x v="12"/>
    <n v="173"/>
    <n v="158"/>
  </r>
  <r>
    <n v="14"/>
    <x v="0"/>
    <s v="Kanchiara SC"/>
    <n v="5462"/>
    <n v="983.16"/>
    <n v="1016"/>
    <n v="103.3402498067456"/>
    <n v="85"/>
    <n v="87"/>
    <n v="102.35294117647059"/>
    <n v="67"/>
    <n v="13"/>
    <n v="19.402985074626866"/>
    <n v="50"/>
    <n v="74.626865671641795"/>
    <n v="64.989999999999995"/>
    <n v="13"/>
    <n v="20.003077396522542"/>
    <n v="79"/>
    <n v="78"/>
    <n v="98.734177215189874"/>
    <x v="13"/>
    <n v="63"/>
    <n v="59"/>
  </r>
  <r>
    <n v="15"/>
    <x v="0"/>
    <s v="Madhabpur SC"/>
    <n v="8284"/>
    <n v="1491.12"/>
    <n v="1430"/>
    <n v="95.901067653844095"/>
    <n v="138"/>
    <n v="135"/>
    <n v="97.826086956521749"/>
    <n v="99"/>
    <n v="27"/>
    <n v="27.27272727272727"/>
    <n v="45"/>
    <n v="45.454545454545453"/>
    <n v="96.03"/>
    <n v="36"/>
    <n v="37.488284910965326"/>
    <n v="125"/>
    <n v="130"/>
    <n v="104"/>
    <x v="14"/>
    <n v="106"/>
    <n v="93"/>
  </r>
  <r>
    <n v="16"/>
    <x v="0"/>
    <s v="Mathura SC"/>
    <n v="11206"/>
    <n v="2017.08"/>
    <n v="2384"/>
    <n v="118.19065183334325"/>
    <n v="251"/>
    <n v="275"/>
    <n v="109.56175298804781"/>
    <n v="192"/>
    <n v="24"/>
    <n v="12.5"/>
    <n v="55"/>
    <n v="28.645833333333332"/>
    <n v="186.24"/>
    <n v="33"/>
    <n v="17.71907216494845"/>
    <n v="216"/>
    <n v="228"/>
    <n v="105.55555555555556"/>
    <x v="15"/>
    <n v="183"/>
    <n v="162"/>
  </r>
  <r>
    <n v="17"/>
    <x v="0"/>
    <s v="Padmalovpur SC"/>
    <n v="11698"/>
    <n v="2105.64"/>
    <n v="1899"/>
    <n v="90.186356642161059"/>
    <n v="257"/>
    <n v="243"/>
    <n v="94.552529182879383"/>
    <n v="188"/>
    <n v="18"/>
    <n v="9.5744680851063837"/>
    <n v="39"/>
    <n v="20.74468085106383"/>
    <n v="182.35999999999999"/>
    <n v="34"/>
    <n v="18.644439570081158"/>
    <n v="224"/>
    <n v="86"/>
    <n v="38.392857142857146"/>
    <x v="16"/>
    <n v="59"/>
    <n v="8"/>
  </r>
  <r>
    <n v="18"/>
    <x v="0"/>
    <s v="Rafipur SC"/>
    <n v="7950"/>
    <n v="1431"/>
    <n v="1508"/>
    <n v="105.38085255066387"/>
    <n v="191"/>
    <n v="168"/>
    <n v="87.958115183246079"/>
    <n v="131"/>
    <n v="46"/>
    <n v="35.114503816793892"/>
    <n v="91"/>
    <n v="69.465648854961842"/>
    <n v="127.07"/>
    <n v="40"/>
    <n v="31.478712520657908"/>
    <n v="156"/>
    <n v="163"/>
    <n v="104.48717948717949"/>
    <x v="17"/>
    <n v="130"/>
    <n v="94"/>
  </r>
  <r>
    <n v="19"/>
    <x v="0"/>
    <s v="Rajberia SC"/>
    <n v="6086"/>
    <n v="1095.48"/>
    <n v="1089"/>
    <n v="99.408478475188957"/>
    <n v="76"/>
    <n v="73"/>
    <n v="96.05263157894737"/>
    <n v="59"/>
    <n v="15"/>
    <n v="25.423728813559322"/>
    <n v="33"/>
    <n v="55.932203389830505"/>
    <n v="57.23"/>
    <n v="17"/>
    <n v="29.70470033199371"/>
    <n v="69"/>
    <n v="72"/>
    <n v="104.34782608695652"/>
    <x v="18"/>
    <n v="69"/>
    <n v="66"/>
  </r>
  <r>
    <n v="20"/>
    <x v="0"/>
    <s v="Rampur SC"/>
    <n v="8950"/>
    <n v="1611"/>
    <n v="1907"/>
    <n v="118.37368094351335"/>
    <n v="191"/>
    <n v="220"/>
    <n v="115.18324607329843"/>
    <n v="152"/>
    <n v="34"/>
    <n v="22.368421052631579"/>
    <n v="86"/>
    <n v="56.578947368421048"/>
    <n v="147.44"/>
    <n v="43"/>
    <n v="29.164405860010849"/>
    <n v="168"/>
    <n v="182"/>
    <n v="108.33333333333333"/>
    <x v="19"/>
    <n v="177"/>
    <n v="152"/>
  </r>
  <r>
    <n v="21"/>
    <x v="0"/>
    <s v="Sadhanpur SC"/>
    <n v="4856"/>
    <n v="874.07999999999993"/>
    <n v="789"/>
    <n v="90.266337177375064"/>
    <n v="85"/>
    <n v="83"/>
    <n v="97.64705882352942"/>
    <n v="64"/>
    <n v="17"/>
    <n v="26.5625"/>
    <n v="28"/>
    <n v="43.75"/>
    <n v="62.08"/>
    <n v="22"/>
    <n v="35.438144329896907"/>
    <n v="81"/>
    <n v="91"/>
    <n v="112.34567901234568"/>
    <x v="20"/>
    <n v="96"/>
    <n v="91"/>
  </r>
  <r>
    <n v="22"/>
    <x v="0"/>
    <s v="Sikira SC"/>
    <n v="6650"/>
    <n v="1197"/>
    <n v="1191"/>
    <n v="99.49874686716791"/>
    <n v="121"/>
    <n v="130"/>
    <n v="107.43801652892563"/>
    <n v="109"/>
    <n v="29"/>
    <n v="26.605504587155966"/>
    <n v="58"/>
    <n v="53.211009174311933"/>
    <n v="105.73"/>
    <n v="31"/>
    <n v="29.319965951007283"/>
    <n v="115"/>
    <n v="99"/>
    <n v="86.08695652173914"/>
    <x v="21"/>
    <n v="111"/>
    <n v="69"/>
  </r>
  <r>
    <n v="23"/>
    <x v="0"/>
    <s v="Tentulia SC"/>
    <n v="7497"/>
    <n v="1349.46"/>
    <n v="1832"/>
    <n v="135.75800690646628"/>
    <n v="122"/>
    <n v="114"/>
    <n v="93.442622950819668"/>
    <n v="86"/>
    <n v="19"/>
    <n v="22.093023255813954"/>
    <n v="52"/>
    <n v="60.465116279069761"/>
    <n v="83.42"/>
    <n v="19"/>
    <n v="22.776312634859746"/>
    <n v="111"/>
    <n v="103"/>
    <n v="92.792792792792795"/>
    <x v="22"/>
    <n v="100"/>
    <n v="88"/>
  </r>
  <r>
    <n v="24"/>
    <x v="0"/>
    <s v="Urala SC"/>
    <n v="6779"/>
    <n v="1220.22"/>
    <n v="990"/>
    <n v="81.132910458769729"/>
    <n v="113"/>
    <n v="122"/>
    <n v="107.96460176991151"/>
    <n v="86"/>
    <n v="26"/>
    <n v="30.232558139534881"/>
    <n v="59"/>
    <n v="68.604651162790702"/>
    <n v="83.42"/>
    <n v="32"/>
    <n v="38.360105490290096"/>
    <n v="107"/>
    <n v="112"/>
    <n v="104.67289719626167"/>
    <x v="23"/>
    <n v="108"/>
    <n v="95"/>
  </r>
  <r>
    <n v="25"/>
    <x v="0"/>
    <s v="Valuka SC"/>
    <n v="7523"/>
    <n v="1354.1399999999999"/>
    <n v="1425"/>
    <n v="105.23284150826355"/>
    <n v="93"/>
    <n v="89"/>
    <n v="95.698924731182785"/>
    <n v="64"/>
    <n v="20"/>
    <n v="31.25"/>
    <n v="31"/>
    <n v="48.4375"/>
    <n v="62.08"/>
    <n v="24"/>
    <n v="38.659793814432994"/>
    <n v="93"/>
    <n v="85"/>
    <n v="91.397849462365585"/>
    <x v="24"/>
    <n v="90"/>
    <n v="41"/>
  </r>
  <r>
    <n v="26"/>
    <x v="1"/>
    <s v="Amdobe SC"/>
    <n v="9182"/>
    <n v="1652.76"/>
    <n v="1394"/>
    <n v="84.343764369902459"/>
    <n v="138"/>
    <n v="101"/>
    <n v="73.188405797101453"/>
    <n v="81"/>
    <n v="31"/>
    <n v="38.271604938271601"/>
    <n v="51"/>
    <n v="62.962962962962962"/>
    <n v="78.569999999999993"/>
    <n v="32"/>
    <n v="40.728013236604305"/>
    <n v="124"/>
    <n v="111"/>
    <n v="89.516129032258064"/>
    <x v="13"/>
    <n v="126"/>
    <n v="118"/>
  </r>
  <r>
    <n v="27"/>
    <x v="1"/>
    <s v="Asharu SC"/>
    <n v="10712"/>
    <n v="1928.1599999999999"/>
    <n v="1679"/>
    <n v="87.077835864243639"/>
    <n v="143"/>
    <n v="114"/>
    <n v="79.72027972027972"/>
    <n v="83"/>
    <n v="9"/>
    <n v="10.843373493975903"/>
    <n v="1"/>
    <n v="1.2048192771084338"/>
    <n v="80.509999999999991"/>
    <n v="18"/>
    <n v="22.357471121599804"/>
    <n v="130"/>
    <n v="109"/>
    <n v="83.846153846153854"/>
    <x v="25"/>
    <n v="97"/>
    <n v="67"/>
  </r>
  <r>
    <n v="28"/>
    <x v="1"/>
    <s v="Bagdah SC"/>
    <n v="6742"/>
    <n v="1213.56"/>
    <n v="1179"/>
    <n v="97.152180361910411"/>
    <n v="106.9"/>
    <n v="102"/>
    <n v="95.41627689429373"/>
    <n v="86"/>
    <n v="5"/>
    <n v="5.8139534883720927"/>
    <n v="33"/>
    <n v="38.372093023255815"/>
    <n v="83.42"/>
    <n v="19"/>
    <n v="22.776312634859746"/>
    <n v="97"/>
    <n v="70"/>
    <n v="72.164948453608247"/>
    <x v="26"/>
    <n v="81"/>
    <n v="61"/>
  </r>
  <r>
    <n v="29"/>
    <x v="1"/>
    <s v="Bajitpur SC"/>
    <n v="6793"/>
    <n v="1222.74"/>
    <n v="1139"/>
    <n v="93.151446750740135"/>
    <n v="94.8"/>
    <n v="91"/>
    <n v="95.991561181434605"/>
    <n v="87"/>
    <n v="24"/>
    <n v="27.586206896551722"/>
    <n v="52"/>
    <n v="59.770114942528743"/>
    <n v="84.39"/>
    <n v="23"/>
    <n v="27.254414030098349"/>
    <n v="86"/>
    <n v="84"/>
    <n v="97.674418604651152"/>
    <x v="27"/>
    <n v="72"/>
    <n v="59"/>
  </r>
  <r>
    <n v="30"/>
    <x v="1"/>
    <s v="Baksa SC"/>
    <n v="6558"/>
    <n v="1180.44"/>
    <n v="1065"/>
    <n v="90.220595710074207"/>
    <n v="95.9"/>
    <n v="78"/>
    <n v="81.334723670490092"/>
    <n v="57"/>
    <n v="12"/>
    <n v="21.052631578947366"/>
    <n v="31"/>
    <n v="54.385964912280706"/>
    <n v="55.29"/>
    <n v="11"/>
    <n v="19.895098571170195"/>
    <n v="87"/>
    <n v="63"/>
    <n v="72.41379310344827"/>
    <x v="28"/>
    <n v="89"/>
    <n v="74"/>
  </r>
  <r>
    <n v="31"/>
    <x v="1"/>
    <s v="Baneswarpur SC"/>
    <n v="5981"/>
    <n v="1076.58"/>
    <n v="933"/>
    <n v="86.663322744245676"/>
    <n v="84.9"/>
    <n v="87"/>
    <n v="102.47349823321554"/>
    <n v="53"/>
    <n v="12"/>
    <n v="22.641509433962266"/>
    <n v="17"/>
    <n v="32.075471698113205"/>
    <n v="51.41"/>
    <n v="20"/>
    <n v="38.90293717175647"/>
    <n v="77"/>
    <n v="79"/>
    <n v="102.59740259740259"/>
    <x v="29"/>
    <n v="71"/>
    <n v="69"/>
  </r>
  <r>
    <n v="32"/>
    <x v="1"/>
    <s v="Bansghata SC"/>
    <n v="7285"/>
    <n v="1311.3"/>
    <n v="1183"/>
    <n v="90.215816365438883"/>
    <n v="118"/>
    <n v="127"/>
    <n v="107.62711864406779"/>
    <n v="81"/>
    <n v="26"/>
    <n v="32.098765432098766"/>
    <n v="65"/>
    <n v="80.246913580246911"/>
    <n v="78.569999999999993"/>
    <n v="30"/>
    <n v="38.182512409316537"/>
    <n v="106"/>
    <n v="105"/>
    <n v="99.056603773584911"/>
    <x v="30"/>
    <n v="108"/>
    <n v="97"/>
  </r>
  <r>
    <n v="33"/>
    <x v="1"/>
    <s v="Baranasipur SC"/>
    <n v="5456"/>
    <n v="982.07999999999993"/>
    <n v="787"/>
    <n v="80.136037797328129"/>
    <n v="79.400000000000006"/>
    <n v="87"/>
    <n v="109.57178841309823"/>
    <n v="76"/>
    <n v="18"/>
    <n v="23.684210526315788"/>
    <n v="9"/>
    <n v="11.842105263157894"/>
    <n v="73.72"/>
    <n v="17"/>
    <n v="23.060227889310905"/>
    <n v="72"/>
    <n v="62"/>
    <n v="86.111111111111114"/>
    <x v="31"/>
    <n v="68"/>
    <n v="58"/>
  </r>
  <r>
    <n v="34"/>
    <x v="1"/>
    <s v="Beara SC"/>
    <n v="5860"/>
    <n v="1054.8"/>
    <n v="968"/>
    <n v="91.770951839211222"/>
    <n v="77.2"/>
    <n v="64"/>
    <n v="82.901554404145074"/>
    <n v="41"/>
    <n v="12"/>
    <n v="29.268292682926827"/>
    <n v="0"/>
    <n v="0"/>
    <n v="39.769999999999996"/>
    <n v="18"/>
    <n v="45.260246416897168"/>
    <n v="70"/>
    <n v="73"/>
    <n v="104.28571428571429"/>
    <x v="32"/>
    <n v="74"/>
    <n v="66"/>
  </r>
  <r>
    <n v="35"/>
    <x v="1"/>
    <s v="Bhabanipur SC"/>
    <n v="5944"/>
    <n v="1069.92"/>
    <n v="800"/>
    <n v="74.771945566023618"/>
    <n v="71.7"/>
    <n v="82"/>
    <n v="114.36541143654114"/>
    <n v="55"/>
    <n v="16"/>
    <n v="29.09090909090909"/>
    <n v="42"/>
    <n v="76.363636363636374"/>
    <n v="53.35"/>
    <n v="18"/>
    <n v="33.739456419868787"/>
    <n v="65"/>
    <n v="66"/>
    <n v="101.53846153846153"/>
    <x v="33"/>
    <n v="66"/>
    <n v="54"/>
  </r>
  <r>
    <n v="36"/>
    <x v="1"/>
    <s v="Boikola SC"/>
    <n v="6864"/>
    <n v="1235.52"/>
    <n v="1238"/>
    <n v="100.2007252007252"/>
    <n v="79.400000000000006"/>
    <n v="62"/>
    <n v="78.085642317380348"/>
    <n v="37"/>
    <n v="3"/>
    <n v="8.1081081081081088"/>
    <n v="13"/>
    <n v="35.135135135135137"/>
    <n v="35.89"/>
    <n v="6"/>
    <n v="16.717748676511562"/>
    <n v="72"/>
    <n v="76"/>
    <n v="105.55555555555556"/>
    <x v="34"/>
    <n v="60"/>
    <n v="37"/>
  </r>
  <r>
    <n v="37"/>
    <x v="1"/>
    <s v="Boyra SC"/>
    <n v="6193"/>
    <n v="1114.74"/>
    <n v="982"/>
    <n v="88.092290578969084"/>
    <n v="82.7"/>
    <n v="81"/>
    <n v="97.944377267230948"/>
    <n v="69"/>
    <n v="10"/>
    <n v="14.492753623188406"/>
    <n v="0"/>
    <n v="0"/>
    <n v="66.929999999999993"/>
    <n v="15"/>
    <n v="22.41147467503362"/>
    <n v="75"/>
    <n v="74"/>
    <n v="98.666666666666671"/>
    <x v="35"/>
    <n v="71"/>
    <n v="50"/>
  </r>
  <r>
    <n v="38"/>
    <x v="1"/>
    <s v="Charmondal SC"/>
    <n v="8222"/>
    <n v="1479.96"/>
    <n v="1635"/>
    <n v="110.47595880969756"/>
    <n v="122.3"/>
    <n v="94"/>
    <n v="76.860179885527387"/>
    <n v="62"/>
    <n v="27"/>
    <n v="43.548387096774192"/>
    <n v="52"/>
    <n v="83.870967741935488"/>
    <n v="60.14"/>
    <n v="25"/>
    <n v="41.569670768207516"/>
    <n v="111"/>
    <n v="106"/>
    <n v="95.495495495495504"/>
    <x v="36"/>
    <n v="118"/>
    <n v="110"/>
  </r>
  <r>
    <n v="39"/>
    <x v="1"/>
    <s v="Gadpukuria SC"/>
    <n v="7970"/>
    <n v="1434.6"/>
    <n v="1463"/>
    <n v="101.97964589432596"/>
    <n v="125.6"/>
    <n v="122"/>
    <n v="97.133757961783445"/>
    <n v="91"/>
    <n v="20"/>
    <n v="21.978021978021978"/>
    <n v="45"/>
    <n v="49.450549450549453"/>
    <n v="88.27"/>
    <n v="26"/>
    <n v="29.455081001472756"/>
    <n v="114"/>
    <n v="115"/>
    <n v="100.87719298245614"/>
    <x v="37"/>
    <n v="111"/>
    <n v="102"/>
  </r>
  <r>
    <n v="40"/>
    <x v="1"/>
    <s v="Gangulia SC"/>
    <n v="5914"/>
    <n v="1064.52"/>
    <n v="1156"/>
    <n v="108.59354450832299"/>
    <n v="83.8"/>
    <n v="75"/>
    <n v="89.498806682577566"/>
    <n v="64"/>
    <n v="25"/>
    <n v="39.0625"/>
    <n v="46"/>
    <n v="71.875"/>
    <n v="62.08"/>
    <n v="22"/>
    <n v="35.438144329896907"/>
    <n v="76"/>
    <n v="69"/>
    <n v="90.789473684210535"/>
    <x v="38"/>
    <n v="75"/>
    <n v="68"/>
  </r>
  <r>
    <n v="41"/>
    <x v="1"/>
    <s v="Gobindapur SC"/>
    <n v="11621"/>
    <n v="2091.7799999999997"/>
    <n v="1929"/>
    <n v="92.218110891202727"/>
    <n v="155"/>
    <n v="161"/>
    <n v="103.87096774193549"/>
    <n v="121"/>
    <n v="39"/>
    <n v="32.231404958677686"/>
    <n v="88"/>
    <n v="72.727272727272734"/>
    <n v="117.36999999999999"/>
    <n v="35"/>
    <n v="29.82022663372242"/>
    <n v="140"/>
    <n v="148"/>
    <n v="105.71428571428572"/>
    <x v="39"/>
    <n v="146"/>
    <n v="137"/>
  </r>
  <r>
    <n v="42"/>
    <x v="1"/>
    <s v="Harinathpur SC"/>
    <n v="8896"/>
    <n v="1601.28"/>
    <n v="1434"/>
    <n v="89.553357314148684"/>
    <n v="121.2"/>
    <n v="114"/>
    <n v="94.059405940594047"/>
    <n v="86"/>
    <n v="21"/>
    <n v="24.418604651162788"/>
    <n v="1"/>
    <n v="1.1627906976744187"/>
    <n v="83.42"/>
    <n v="28"/>
    <n v="33.565092304003834"/>
    <n v="110"/>
    <n v="103"/>
    <n v="93.63636363636364"/>
    <x v="40"/>
    <n v="98"/>
    <n v="86"/>
  </r>
  <r>
    <n v="43"/>
    <x v="1"/>
    <s v="Helencha SC"/>
    <n v="10290"/>
    <n v="1852.1999999999998"/>
    <n v="2077"/>
    <n v="112.13691825936725"/>
    <n v="131"/>
    <n v="141"/>
    <n v="107.63358778625954"/>
    <n v="116"/>
    <n v="32"/>
    <n v="27.586206896551722"/>
    <n v="73"/>
    <n v="62.931034482758619"/>
    <n v="112.52"/>
    <n v="33"/>
    <n v="29.328119445431923"/>
    <n v="119"/>
    <n v="135"/>
    <n v="113.4453781512605"/>
    <x v="41"/>
    <n v="105"/>
    <n v="98"/>
  </r>
  <r>
    <n v="44"/>
    <x v="1"/>
    <s v="Kapashati SC"/>
    <n v="8022"/>
    <n v="1443.96"/>
    <n v="1221"/>
    <n v="84.559129061746859"/>
    <n v="105.8"/>
    <n v="102"/>
    <n v="96.408317580340267"/>
    <n v="65"/>
    <n v="12"/>
    <n v="18.461538461538463"/>
    <n v="46"/>
    <n v="70.769230769230774"/>
    <n v="63.05"/>
    <n v="15"/>
    <n v="23.790642347343379"/>
    <n v="96"/>
    <n v="93"/>
    <n v="96.875"/>
    <x v="42"/>
    <n v="92"/>
    <n v="33"/>
  </r>
  <r>
    <n v="45"/>
    <x v="1"/>
    <s v="Kola SC"/>
    <n v="6390"/>
    <n v="1150.2"/>
    <n v="1140"/>
    <n v="99.113197704746995"/>
    <n v="88.2"/>
    <n v="76"/>
    <n v="86.167800453514729"/>
    <n v="60"/>
    <n v="22"/>
    <n v="36.666666666666664"/>
    <n v="45"/>
    <n v="75"/>
    <n v="58.199999999999996"/>
    <n v="21"/>
    <n v="36.082474226804131"/>
    <n v="80"/>
    <n v="66"/>
    <n v="82.5"/>
    <x v="43"/>
    <n v="101"/>
    <n v="98"/>
  </r>
  <r>
    <n v="46"/>
    <x v="1"/>
    <s v="Koniara-I SC"/>
    <n v="11211"/>
    <n v="2017.98"/>
    <n v="1738"/>
    <n v="86.125729690086132"/>
    <n v="136"/>
    <n v="117"/>
    <n v="86.029411764705884"/>
    <n v="43"/>
    <n v="15"/>
    <n v="34.883720930232556"/>
    <n v="34"/>
    <n v="79.069767441860463"/>
    <n v="41.71"/>
    <n v="15"/>
    <n v="35.962598897146968"/>
    <n v="122"/>
    <n v="99"/>
    <n v="81.147540983606561"/>
    <x v="44"/>
    <n v="95"/>
    <n v="88"/>
  </r>
  <r>
    <n v="47"/>
    <x v="1"/>
    <s v="Kulia SC"/>
    <n v="7786"/>
    <n v="1401.48"/>
    <n v="1239"/>
    <n v="88.406541655963693"/>
    <n v="91.5"/>
    <n v="103"/>
    <n v="112.56830601092895"/>
    <n v="52"/>
    <n v="7"/>
    <n v="13.461538461538462"/>
    <n v="38"/>
    <n v="73.076923076923066"/>
    <n v="50.44"/>
    <n v="12"/>
    <n v="23.790642347343379"/>
    <n v="83"/>
    <n v="54"/>
    <n v="65.060240963855421"/>
    <x v="45"/>
    <n v="50"/>
    <n v="36"/>
  </r>
  <r>
    <n v="48"/>
    <x v="1"/>
    <s v="Kurulia SC"/>
    <n v="6732"/>
    <n v="1211.76"/>
    <n v="1063"/>
    <n v="87.723641645210265"/>
    <n v="100.3"/>
    <n v="109"/>
    <n v="108.67397806580259"/>
    <n v="88"/>
    <n v="9"/>
    <n v="10.227272727272728"/>
    <n v="15"/>
    <n v="17.045454545454543"/>
    <n v="85.36"/>
    <n v="21"/>
    <n v="24.601686972820993"/>
    <n v="91"/>
    <n v="106"/>
    <n v="116.4835164835165"/>
    <x v="46"/>
    <n v="88"/>
    <n v="80"/>
  </r>
  <r>
    <n v="49"/>
    <x v="1"/>
    <s v="Malida SC"/>
    <n v="8596"/>
    <n v="1547.28"/>
    <n v="1455"/>
    <n v="94.035985729796806"/>
    <n v="113.5"/>
    <n v="122"/>
    <n v="107.48898678414096"/>
    <n v="86"/>
    <n v="20"/>
    <n v="23.255813953488371"/>
    <n v="28"/>
    <n v="32.558139534883722"/>
    <n v="83.42"/>
    <n v="26"/>
    <n v="31.167585710860706"/>
    <n v="103"/>
    <n v="117"/>
    <n v="113.59223300970874"/>
    <x v="47"/>
    <n v="109"/>
    <n v="44"/>
  </r>
  <r>
    <n v="50"/>
    <x v="1"/>
    <s v="Mamabhagina SC"/>
    <n v="5474"/>
    <n v="985.31999999999994"/>
    <n v="999"/>
    <n v="101.38838143953235"/>
    <n v="88.2"/>
    <n v="96"/>
    <n v="108.84353741496598"/>
    <n v="68"/>
    <n v="17"/>
    <n v="25"/>
    <n v="55"/>
    <n v="80.882352941176478"/>
    <n v="65.959999999999994"/>
    <n v="19"/>
    <n v="28.805336567616742"/>
    <n v="80"/>
    <n v="77"/>
    <n v="96.25"/>
    <x v="48"/>
    <n v="68"/>
    <n v="61"/>
  </r>
  <r>
    <n v="51"/>
    <x v="1"/>
    <s v="Mashyampur SC"/>
    <n v="5050"/>
    <n v="909"/>
    <n v="906"/>
    <n v="99.669966996699671"/>
    <n v="77.2"/>
    <n v="71"/>
    <n v="91.968911917098438"/>
    <n v="49"/>
    <n v="18"/>
    <n v="36.734693877551024"/>
    <n v="31"/>
    <n v="63.265306122448983"/>
    <n v="47.53"/>
    <n v="20"/>
    <n v="42.078687144961073"/>
    <n v="70"/>
    <n v="82"/>
    <n v="117.14285714285715"/>
    <x v="49"/>
    <n v="53"/>
    <n v="46"/>
  </r>
  <r>
    <n v="52"/>
    <x v="1"/>
    <s v="Meherani SC"/>
    <n v="7300"/>
    <n v="1314"/>
    <n v="1076"/>
    <n v="81.887366818873659"/>
    <n v="113.5"/>
    <n v="89"/>
    <n v="78.414096916299556"/>
    <n v="70"/>
    <n v="16"/>
    <n v="22.857142857142858"/>
    <n v="36"/>
    <n v="51.428571428571423"/>
    <n v="67.899999999999991"/>
    <n v="21"/>
    <n v="30.927835051546392"/>
    <n v="103"/>
    <n v="94"/>
    <n v="91.262135922330103"/>
    <x v="50"/>
    <n v="101"/>
    <n v="84"/>
  </r>
  <r>
    <n v="53"/>
    <x v="1"/>
    <s v="Mondapghata SC"/>
    <n v="11478"/>
    <n v="2066.04"/>
    <n v="2149"/>
    <n v="104.01541112466361"/>
    <n v="152"/>
    <n v="150"/>
    <n v="98.68421052631578"/>
    <n v="115"/>
    <n v="28"/>
    <n v="24.347826086956523"/>
    <n v="0"/>
    <n v="0"/>
    <n v="111.55"/>
    <n v="35"/>
    <n v="31.376064545047065"/>
    <n v="138"/>
    <n v="136"/>
    <n v="98.550724637681171"/>
    <x v="51"/>
    <n v="124"/>
    <n v="89"/>
  </r>
  <r>
    <n v="54"/>
    <x v="1"/>
    <s v="Naldugari SC"/>
    <n v="6705"/>
    <n v="1206.8999999999999"/>
    <n v="1229"/>
    <n v="101.83113762532108"/>
    <n v="92.6"/>
    <n v="78"/>
    <n v="84.233261339092877"/>
    <n v="53"/>
    <n v="3"/>
    <n v="5.6603773584905666"/>
    <n v="0"/>
    <n v="0"/>
    <n v="51.41"/>
    <n v="18"/>
    <n v="35.012643454580825"/>
    <n v="84"/>
    <n v="85"/>
    <n v="101.19047619047619"/>
    <x v="52"/>
    <n v="69"/>
    <n v="34"/>
  </r>
  <r>
    <n v="55"/>
    <x v="1"/>
    <s v="Nataberia SC"/>
    <n v="8535"/>
    <n v="1536.3"/>
    <n v="1437"/>
    <n v="93.536418668228862"/>
    <n v="139"/>
    <n v="123"/>
    <n v="88.489208633093526"/>
    <n v="96"/>
    <n v="31"/>
    <n v="32.291666666666671"/>
    <n v="66"/>
    <n v="68.75"/>
    <n v="93.12"/>
    <n v="33"/>
    <n v="35.4381443298969"/>
    <n v="126"/>
    <n v="120"/>
    <n v="95.238095238095227"/>
    <x v="53"/>
    <n v="101"/>
    <n v="88"/>
  </r>
  <r>
    <n v="56"/>
    <x v="1"/>
    <s v="Pathuria SC"/>
    <n v="6850"/>
    <n v="1233"/>
    <n v="1274"/>
    <n v="103.32522303325223"/>
    <n v="92.6"/>
    <n v="89"/>
    <n v="96.112311015118806"/>
    <n v="62"/>
    <n v="9"/>
    <n v="14.516129032258066"/>
    <n v="8"/>
    <n v="12.903225806451612"/>
    <n v="60.14"/>
    <n v="17"/>
    <n v="28.267376122381112"/>
    <n v="84"/>
    <n v="83"/>
    <n v="98.80952380952381"/>
    <x v="54"/>
    <n v="67"/>
    <n v="55"/>
  </r>
  <r>
    <n v="57"/>
    <x v="1"/>
    <s v="Sarahati SC"/>
    <n v="7752"/>
    <n v="1395.36"/>
    <n v="1393"/>
    <n v="99.830868019722516"/>
    <n v="91.5"/>
    <n v="89"/>
    <n v="97.267759562841533"/>
    <n v="71"/>
    <n v="30"/>
    <n v="42.25352112676056"/>
    <n v="41"/>
    <n v="57.74647887323944"/>
    <n v="68.87"/>
    <n v="18"/>
    <n v="26.136198635109626"/>
    <n v="83"/>
    <n v="86"/>
    <n v="103.6144578313253"/>
    <x v="55"/>
    <n v="74"/>
    <n v="65"/>
  </r>
  <r>
    <n v="58"/>
    <x v="1"/>
    <s v="Sindrani SC"/>
    <n v="8700"/>
    <n v="1566"/>
    <n v="1681"/>
    <n v="107.34355044699872"/>
    <n v="114"/>
    <n v="110"/>
    <n v="96.491228070175438"/>
    <n v="87"/>
    <n v="29"/>
    <n v="33.333333333333329"/>
    <n v="0"/>
    <n v="0"/>
    <n v="84.39"/>
    <n v="28"/>
    <n v="33.179286645337122"/>
    <n v="102"/>
    <n v="101"/>
    <n v="99.019607843137265"/>
    <x v="56"/>
    <n v="95"/>
    <n v="84"/>
  </r>
  <r>
    <n v="59"/>
    <x v="1"/>
    <s v="Thoara SC"/>
    <n v="5374"/>
    <n v="967.31999999999994"/>
    <n v="1092"/>
    <n v="112.88921969978911"/>
    <n v="72.8"/>
    <n v="71"/>
    <n v="97.52747252747254"/>
    <n v="57"/>
    <n v="18"/>
    <n v="31.578947368421051"/>
    <n v="21"/>
    <n v="36.84210526315789"/>
    <n v="55.29"/>
    <n v="18"/>
    <n v="32.555615843733044"/>
    <n v="66"/>
    <n v="70"/>
    <n v="106.06060606060606"/>
    <x v="57"/>
    <n v="68"/>
    <n v="66"/>
  </r>
  <r>
    <n v="60"/>
    <x v="1"/>
    <s v="Uttar-Kulberia SC"/>
    <n v="6404"/>
    <n v="1152.72"/>
    <n v="1168"/>
    <n v="101.32556041363037"/>
    <n v="97"/>
    <n v="82"/>
    <n v="84.536082474226802"/>
    <n v="63"/>
    <n v="17"/>
    <n v="26.984126984126984"/>
    <n v="1"/>
    <n v="1.5873015873015872"/>
    <n v="61.11"/>
    <n v="23"/>
    <n v="37.637047946326298"/>
    <n v="88"/>
    <n v="90"/>
    <n v="102.27272727272727"/>
    <x v="58"/>
    <n v="57"/>
    <n v="29"/>
  </r>
  <r>
    <n v="61"/>
    <x v="2"/>
    <s v="ALGORIA SC"/>
    <n v="8615"/>
    <n v="1550.7"/>
    <n v="2085"/>
    <n v="134.45540723544204"/>
    <n v="180"/>
    <n v="158"/>
    <n v="87.777777777777771"/>
    <n v="129"/>
    <n v="44"/>
    <n v="34.108527131782942"/>
    <n v="82"/>
    <n v="63.565891472868216"/>
    <n v="125.13"/>
    <n v="36"/>
    <n v="28.770079117717572"/>
    <n v="168"/>
    <n v="144"/>
    <n v="85.714285714285708"/>
    <x v="0"/>
    <n v="158"/>
    <n v="154"/>
  </r>
  <r>
    <n v="62"/>
    <x v="2"/>
    <s v="BAGPUL SC"/>
    <n v="10305"/>
    <n v="1854.8999999999999"/>
    <n v="2450"/>
    <n v="132.08259205348"/>
    <n v="192"/>
    <n v="194"/>
    <n v="101.04166666666667"/>
    <n v="150"/>
    <n v="58"/>
    <n v="38.666666666666664"/>
    <n v="115"/>
    <n v="76.666666666666671"/>
    <n v="145.5"/>
    <n v="54"/>
    <n v="37.113402061855673"/>
    <n v="175"/>
    <n v="204"/>
    <n v="116.57142857142857"/>
    <x v="59"/>
    <n v="175"/>
    <n v="155"/>
  </r>
  <r>
    <n v="63"/>
    <x v="2"/>
    <s v="Bamangachi SC"/>
    <n v="10315"/>
    <n v="1856.6999999999998"/>
    <n v="2007"/>
    <n v="108.09500727096462"/>
    <n v="136"/>
    <n v="154"/>
    <n v="113.23529411764706"/>
    <n v="96"/>
    <n v="15"/>
    <n v="15.625"/>
    <n v="47"/>
    <n v="48.958333333333329"/>
    <n v="93.12"/>
    <n v="20"/>
    <n v="21.477663230240548"/>
    <n v="124"/>
    <n v="126"/>
    <n v="101.61290322580645"/>
    <x v="60"/>
    <n v="112"/>
    <n v="103"/>
  </r>
  <r>
    <n v="64"/>
    <x v="2"/>
    <s v="BARADIGHA SC"/>
    <n v="6744"/>
    <n v="1213.9199999999998"/>
    <n v="1907"/>
    <n v="157.09437195202324"/>
    <n v="91"/>
    <n v="94"/>
    <n v="103.29670329670331"/>
    <n v="63"/>
    <n v="16"/>
    <n v="25.396825396825395"/>
    <n v="36"/>
    <n v="57.142857142857139"/>
    <n v="61.11"/>
    <n v="4"/>
    <n v="6.545573555882835"/>
    <n v="84"/>
    <n v="61"/>
    <n v="72.61904761904762"/>
    <x v="61"/>
    <n v="70"/>
    <n v="56"/>
  </r>
  <r>
    <n v="65"/>
    <x v="2"/>
    <s v="BARBARIA SC"/>
    <n v="9484"/>
    <n v="1707.12"/>
    <n v="2162"/>
    <n v="126.64604714372744"/>
    <n v="128"/>
    <n v="123"/>
    <n v="96.09375"/>
    <n v="95"/>
    <n v="20"/>
    <n v="21.052631578947366"/>
    <n v="0"/>
    <n v="0"/>
    <n v="92.149999999999991"/>
    <n v="26"/>
    <n v="28.214867064568637"/>
    <n v="116"/>
    <n v="106"/>
    <n v="91.379310344827587"/>
    <x v="62"/>
    <n v="109"/>
    <n v="106"/>
  </r>
  <r>
    <n v="66"/>
    <x v="2"/>
    <s v="Bora SC"/>
    <n v="8060"/>
    <n v="1450.8"/>
    <n v="2250"/>
    <n v="155.08684863523575"/>
    <n v="179"/>
    <n v="164"/>
    <n v="91.620111731843579"/>
    <n v="131"/>
    <n v="45"/>
    <n v="34.351145038167942"/>
    <n v="82"/>
    <n v="62.595419847328252"/>
    <n v="127.07"/>
    <n v="45"/>
    <n v="35.413551585740144"/>
    <n v="162"/>
    <n v="169"/>
    <n v="104.32098765432099"/>
    <x v="63"/>
    <n v="158"/>
    <n v="151"/>
  </r>
  <r>
    <n v="67"/>
    <x v="2"/>
    <s v="Chaltaberia SC"/>
    <n v="12989"/>
    <n v="2338.02"/>
    <n v="3633"/>
    <n v="155.38789231914183"/>
    <n v="177"/>
    <n v="174"/>
    <n v="98.305084745762713"/>
    <n v="141"/>
    <n v="26"/>
    <n v="18.439716312056735"/>
    <n v="0"/>
    <n v="0"/>
    <n v="136.77000000000001"/>
    <n v="42"/>
    <n v="30.708488703663082"/>
    <n v="163"/>
    <n v="152"/>
    <n v="93.251533742331276"/>
    <x v="64"/>
    <n v="120"/>
    <n v="90"/>
  </r>
  <r>
    <n v="68"/>
    <x v="2"/>
    <s v="Chhotojagulia SC"/>
    <n v="10384"/>
    <n v="1869.12"/>
    <n v="2328"/>
    <n v="124.55059065228558"/>
    <n v="194"/>
    <n v="163"/>
    <n v="84.020618556701038"/>
    <n v="119"/>
    <n v="36"/>
    <n v="30.252100840336134"/>
    <n v="51"/>
    <n v="42.857142857142854"/>
    <n v="115.42999999999999"/>
    <n v="33"/>
    <n v="28.588755089664737"/>
    <n v="176"/>
    <n v="169"/>
    <n v="96.022727272727266"/>
    <x v="65"/>
    <n v="181"/>
    <n v="149"/>
  </r>
  <r>
    <n v="69"/>
    <x v="2"/>
    <s v="Daspuldanga SC"/>
    <n v="9928"/>
    <n v="1787.04"/>
    <n v="2263"/>
    <n v="126.63398692810458"/>
    <n v="153"/>
    <n v="166"/>
    <n v="108.49673202614379"/>
    <n v="114"/>
    <n v="28"/>
    <n v="24.561403508771928"/>
    <n v="61"/>
    <n v="53.508771929824562"/>
    <n v="110.58"/>
    <n v="31"/>
    <n v="28.034002532103454"/>
    <n v="139"/>
    <n v="141"/>
    <n v="101.43884892086331"/>
    <x v="66"/>
    <n v="135"/>
    <n v="124"/>
  </r>
  <r>
    <n v="70"/>
    <x v="2"/>
    <s v="DEBIPUR SC"/>
    <n v="7296"/>
    <n v="1313.28"/>
    <n v="1325"/>
    <n v="100.89242202729045"/>
    <n v="64"/>
    <n v="65"/>
    <n v="101.5625"/>
    <n v="45"/>
    <n v="11"/>
    <n v="24.444444444444443"/>
    <n v="40"/>
    <n v="88.888888888888886"/>
    <n v="43.65"/>
    <n v="11"/>
    <n v="25.200458190148911"/>
    <n v="58"/>
    <n v="64"/>
    <n v="110.34482758620689"/>
    <x v="67"/>
    <n v="58"/>
    <n v="51"/>
  </r>
  <r>
    <n v="71"/>
    <x v="2"/>
    <s v="Duttapukur SC"/>
    <n v="9010"/>
    <n v="1621.8"/>
    <n v="1790"/>
    <n v="110.3711925021581"/>
    <n v="79"/>
    <n v="122"/>
    <n v="154.43037974683546"/>
    <n v="92"/>
    <n v="25"/>
    <n v="27.173913043478258"/>
    <n v="54"/>
    <n v="58.695652173913047"/>
    <n v="89.24"/>
    <n v="28"/>
    <n v="31.376064545047065"/>
    <n v="71"/>
    <n v="111"/>
    <n v="156.33802816901408"/>
    <x v="68"/>
    <n v="106"/>
    <n v="98"/>
  </r>
  <r>
    <n v="72"/>
    <x v="2"/>
    <s v="Duttapukur-I SC"/>
    <n v="9093"/>
    <n v="1636.74"/>
    <n v="1653"/>
    <n v="100.99343817588621"/>
    <n v="124"/>
    <n v="70"/>
    <n v="56.451612903225815"/>
    <n v="43"/>
    <n v="8"/>
    <n v="18.604651162790699"/>
    <n v="20"/>
    <n v="46.511627906976742"/>
    <n v="41.71"/>
    <n v="15"/>
    <n v="35.962598897146968"/>
    <n v="114"/>
    <n v="63"/>
    <n v="55.26315789473685"/>
    <x v="69"/>
    <n v="55"/>
    <n v="46"/>
  </r>
  <r>
    <n v="73"/>
    <x v="2"/>
    <s v="FOLDI SC"/>
    <n v="8394"/>
    <n v="1510.9199999999998"/>
    <n v="2192"/>
    <n v="145.07717152463402"/>
    <n v="180"/>
    <n v="172"/>
    <n v="95.555555555555557"/>
    <n v="129"/>
    <n v="46"/>
    <n v="35.65891472868217"/>
    <n v="63"/>
    <n v="48.837209302325576"/>
    <n v="125.13"/>
    <n v="40"/>
    <n v="31.966754575241751"/>
    <n v="170"/>
    <n v="153"/>
    <n v="90"/>
    <x v="70"/>
    <n v="161"/>
    <n v="150"/>
  </r>
  <r>
    <n v="74"/>
    <x v="2"/>
    <s v="Gangapur SC"/>
    <n v="7801"/>
    <n v="1404.1799999999998"/>
    <n v="1597"/>
    <n v="113.73185773903631"/>
    <n v="71"/>
    <n v="80"/>
    <n v="112.67605633802818"/>
    <n v="55"/>
    <n v="19"/>
    <n v="34.545454545454547"/>
    <n v="37"/>
    <n v="67.272727272727266"/>
    <n v="53.35"/>
    <n v="22"/>
    <n v="41.237113402061851"/>
    <n v="64"/>
    <n v="63"/>
    <n v="98.4375"/>
    <x v="71"/>
    <n v="67"/>
    <n v="59"/>
  </r>
  <r>
    <n v="75"/>
    <x v="2"/>
    <s v="Goyakhali SC"/>
    <n v="9781"/>
    <n v="1760.58"/>
    <n v="2605"/>
    <n v="147.96260323302548"/>
    <n v="184"/>
    <n v="173"/>
    <n v="94.021739130434781"/>
    <n v="116"/>
    <n v="37"/>
    <n v="31.896551724137932"/>
    <n v="88"/>
    <n v="75.862068965517238"/>
    <n v="112.52"/>
    <n v="43"/>
    <n v="38.215428368290084"/>
    <n v="166"/>
    <n v="168"/>
    <n v="101.20481927710843"/>
    <x v="72"/>
    <n v="161"/>
    <n v="149"/>
  </r>
  <r>
    <n v="76"/>
    <x v="2"/>
    <s v="HB collony SC"/>
    <n v="9734"/>
    <n v="1752.12"/>
    <n v="2004"/>
    <n v="114.37572768988427"/>
    <n v="122"/>
    <n v="95"/>
    <n v="77.868852459016395"/>
    <n v="68"/>
    <n v="28"/>
    <n v="41.17647058823529"/>
    <n v="46"/>
    <n v="67.64705882352942"/>
    <n v="65.959999999999994"/>
    <n v="25"/>
    <n v="37.901758641600978"/>
    <n v="102"/>
    <n v="102"/>
    <n v="100"/>
    <x v="73"/>
    <n v="94"/>
    <n v="93"/>
  </r>
  <r>
    <n v="77"/>
    <x v="2"/>
    <s v="JAFRABAD SC"/>
    <n v="7832"/>
    <n v="1409.76"/>
    <n v="1795"/>
    <n v="127.32663715809784"/>
    <n v="112"/>
    <n v="108"/>
    <n v="96.428571428571431"/>
    <n v="85"/>
    <n v="28"/>
    <n v="32.941176470588232"/>
    <n v="55"/>
    <n v="64.705882352941174"/>
    <n v="82.45"/>
    <n v="30"/>
    <n v="36.38568829593693"/>
    <n v="102"/>
    <n v="99"/>
    <n v="97.058823529411768"/>
    <x v="74"/>
    <n v="104"/>
    <n v="94"/>
  </r>
  <r>
    <n v="78"/>
    <x v="2"/>
    <s v="Jaypul SC"/>
    <n v="9927"/>
    <n v="1786.86"/>
    <n v="2240"/>
    <n v="125.35956930033691"/>
    <n v="109"/>
    <n v="121"/>
    <n v="111.0091743119266"/>
    <n v="84"/>
    <n v="23"/>
    <n v="27.380952380952383"/>
    <n v="57"/>
    <n v="67.857142857142861"/>
    <n v="81.48"/>
    <n v="24"/>
    <n v="29.455081001472756"/>
    <n v="97"/>
    <n v="116"/>
    <n v="119.58762886597938"/>
    <x v="75"/>
    <n v="97"/>
    <n v="87"/>
  </r>
  <r>
    <n v="79"/>
    <x v="2"/>
    <s v="JIRAT SC"/>
    <n v="13082"/>
    <n v="2354.7599999999998"/>
    <n v="3259"/>
    <n v="138.40051640082217"/>
    <n v="144"/>
    <n v="143"/>
    <n v="99.305555555555557"/>
    <n v="104"/>
    <n v="28"/>
    <n v="26.923076923076923"/>
    <n v="50"/>
    <n v="48.07692307692308"/>
    <n v="100.88"/>
    <n v="31"/>
    <n v="30.729579698651865"/>
    <n v="122"/>
    <n v="129"/>
    <n v="105.73770491803278"/>
    <x v="15"/>
    <n v="122"/>
    <n v="108"/>
  </r>
  <r>
    <n v="80"/>
    <x v="2"/>
    <s v="Kadambagachi SC"/>
    <n v="9510"/>
    <n v="1711.8"/>
    <n v="2673"/>
    <n v="156.15141955835963"/>
    <n v="160"/>
    <n v="134"/>
    <n v="83.75"/>
    <n v="102"/>
    <n v="25"/>
    <n v="24.509803921568626"/>
    <n v="64"/>
    <n v="62.745098039215684"/>
    <n v="98.94"/>
    <n v="25"/>
    <n v="25.267839094400646"/>
    <n v="148"/>
    <n v="125"/>
    <n v="84.459459459459467"/>
    <x v="76"/>
    <n v="148"/>
    <n v="137"/>
  </r>
  <r>
    <n v="81"/>
    <x v="2"/>
    <s v="Kalsara SC"/>
    <n v="9230"/>
    <n v="1661.3999999999999"/>
    <n v="2751"/>
    <n v="165.58324304803179"/>
    <n v="171"/>
    <n v="160"/>
    <n v="93.567251461988292"/>
    <n v="122"/>
    <n v="36"/>
    <n v="29.508196721311474"/>
    <n v="89"/>
    <n v="72.950819672131146"/>
    <n v="118.34"/>
    <n v="40"/>
    <n v="33.800912624640866"/>
    <n v="154"/>
    <n v="152"/>
    <n v="98.701298701298697"/>
    <x v="77"/>
    <n v="147"/>
    <n v="142"/>
  </r>
  <r>
    <n v="82"/>
    <x v="2"/>
    <s v="Kanthalia SC"/>
    <n v="9552"/>
    <n v="1719.36"/>
    <n v="2419"/>
    <n v="140.69188535268938"/>
    <n v="185"/>
    <n v="177"/>
    <n v="95.675675675675677"/>
    <n v="121"/>
    <n v="46"/>
    <n v="38.016528925619838"/>
    <n v="79"/>
    <n v="65.289256198347118"/>
    <n v="117.36999999999999"/>
    <n v="45"/>
    <n v="38.340291386214538"/>
    <n v="168"/>
    <n v="168"/>
    <n v="100"/>
    <x v="78"/>
    <n v="170"/>
    <n v="163"/>
  </r>
  <r>
    <n v="83"/>
    <x v="2"/>
    <s v="KASHIMPUR SC"/>
    <n v="11360"/>
    <n v="2044.8"/>
    <n v="2393"/>
    <n v="117.02856025039124"/>
    <n v="120"/>
    <n v="115"/>
    <n v="95.833333333333343"/>
    <n v="80"/>
    <n v="30"/>
    <n v="37.5"/>
    <n v="40"/>
    <n v="50"/>
    <n v="77.599999999999994"/>
    <n v="27"/>
    <n v="34.793814432989691"/>
    <n v="109"/>
    <n v="93"/>
    <n v="85.321100917431195"/>
    <x v="79"/>
    <n v="109"/>
    <n v="105"/>
  </r>
  <r>
    <n v="84"/>
    <x v="2"/>
    <s v="KHORKI SC"/>
    <n v="7479"/>
    <n v="1346.22"/>
    <n v="1425"/>
    <n v="105.85194099032846"/>
    <n v="137"/>
    <n v="139"/>
    <n v="101.45985401459853"/>
    <n v="109"/>
    <n v="39"/>
    <n v="35.779816513761467"/>
    <n v="74"/>
    <n v="67.889908256880744"/>
    <n v="105.73"/>
    <n v="43"/>
    <n v="40.669630190106872"/>
    <n v="123"/>
    <n v="141"/>
    <n v="114.63414634146341"/>
    <x v="80"/>
    <n v="113"/>
    <n v="88"/>
  </r>
  <r>
    <n v="85"/>
    <x v="2"/>
    <s v="Kulberia SC"/>
    <n v="12879"/>
    <n v="2318.2199999999998"/>
    <n v="2493"/>
    <n v="107.53940523332557"/>
    <n v="153"/>
    <n v="145"/>
    <n v="94.77124183006535"/>
    <n v="104"/>
    <n v="28"/>
    <n v="26.923076923076923"/>
    <n v="48"/>
    <n v="46.153846153846153"/>
    <n v="100.88"/>
    <n v="29"/>
    <n v="28.747026169706587"/>
    <n v="138"/>
    <n v="126"/>
    <n v="91.304347826086953"/>
    <x v="81"/>
    <n v="132"/>
    <n v="126"/>
  </r>
  <r>
    <n v="86"/>
    <x v="2"/>
    <s v="MAYNA SC"/>
    <n v="9648"/>
    <n v="1736.6399999999999"/>
    <n v="2423"/>
    <n v="139.52229592776857"/>
    <n v="163"/>
    <n v="155"/>
    <n v="95.092024539877301"/>
    <n v="113"/>
    <n v="39"/>
    <n v="34.513274336283182"/>
    <n v="64"/>
    <n v="56.637168141592923"/>
    <n v="109.61"/>
    <n v="34"/>
    <n v="31.019067603320867"/>
    <n v="148"/>
    <n v="153"/>
    <n v="103.37837837837837"/>
    <x v="82"/>
    <n v="142"/>
    <n v="127"/>
  </r>
  <r>
    <n v="87"/>
    <x v="2"/>
    <s v="MOCHPOLE SC"/>
    <n v="7942"/>
    <n v="1429.56"/>
    <n v="1686"/>
    <n v="117.93838663644758"/>
    <n v="113"/>
    <n v="127"/>
    <n v="112.38938053097345"/>
    <n v="103"/>
    <n v="42"/>
    <n v="40.776699029126213"/>
    <n v="80"/>
    <n v="77.669902912621353"/>
    <n v="99.91"/>
    <n v="38"/>
    <n v="38.034230807726956"/>
    <n v="95"/>
    <n v="132"/>
    <n v="138.94736842105263"/>
    <x v="83"/>
    <n v="95"/>
    <n v="85"/>
  </r>
  <r>
    <n v="88"/>
    <x v="2"/>
    <s v="MUKTARPUR SC"/>
    <n v="9060"/>
    <n v="1630.8"/>
    <n v="1944"/>
    <n v="119.20529801324504"/>
    <n v="186"/>
    <n v="161"/>
    <n v="86.55913978494624"/>
    <n v="130"/>
    <n v="30"/>
    <n v="23.076923076923077"/>
    <n v="61"/>
    <n v="46.92307692307692"/>
    <n v="126.1"/>
    <n v="36"/>
    <n v="28.548770816812059"/>
    <n v="169"/>
    <n v="145"/>
    <n v="85.798816568047343"/>
    <x v="84"/>
    <n v="166"/>
    <n v="156"/>
  </r>
  <r>
    <n v="89"/>
    <x v="2"/>
    <s v="NARAYANPUR SC"/>
    <n v="5732"/>
    <n v="1031.76"/>
    <n v="1379"/>
    <n v="133.65511359230828"/>
    <n v="88"/>
    <n v="88"/>
    <n v="100"/>
    <n v="71"/>
    <n v="23"/>
    <n v="32.394366197183103"/>
    <n v="54"/>
    <n v="76.056338028169009"/>
    <n v="68.87"/>
    <n v="25"/>
    <n v="36.300275882096699"/>
    <n v="80"/>
    <n v="83"/>
    <n v="103.75000000000001"/>
    <x v="85"/>
    <n v="80"/>
    <n v="76"/>
  </r>
  <r>
    <n v="90"/>
    <x v="2"/>
    <s v="Nebadhai SC"/>
    <n v="14088"/>
    <n v="2535.8399999999997"/>
    <n v="2414"/>
    <n v="95.195280459334981"/>
    <n v="153"/>
    <n v="134"/>
    <n v="87.58169934640523"/>
    <n v="107"/>
    <n v="41"/>
    <n v="38.31775700934579"/>
    <n v="74"/>
    <n v="69.158878504672899"/>
    <n v="103.78999999999999"/>
    <n v="39"/>
    <n v="37.575874361691881"/>
    <n v="141"/>
    <n v="109"/>
    <n v="77.304964539007088"/>
    <x v="86"/>
    <n v="130"/>
    <n v="124"/>
  </r>
  <r>
    <n v="91"/>
    <x v="2"/>
    <s v="PANCILA SC"/>
    <n v="9263"/>
    <n v="1667.34"/>
    <n v="2343"/>
    <n v="140.52322861563928"/>
    <n v="182"/>
    <n v="182"/>
    <n v="100"/>
    <n v="136"/>
    <n v="33"/>
    <n v="24.264705882352942"/>
    <n v="0"/>
    <n v="0"/>
    <n v="131.91999999999999"/>
    <n v="38"/>
    <n v="28.805336567616742"/>
    <n v="164"/>
    <n v="175"/>
    <n v="106.70731707317074"/>
    <x v="87"/>
    <n v="148"/>
    <n v="112"/>
  </r>
  <r>
    <n v="92"/>
    <x v="2"/>
    <s v="PURBA KHILKAPUR SC"/>
    <n v="8196"/>
    <n v="1475.28"/>
    <n v="1905"/>
    <n v="129.12802993330078"/>
    <n v="153"/>
    <n v="105"/>
    <n v="68.627450980392155"/>
    <n v="86"/>
    <n v="23"/>
    <n v="26.744186046511626"/>
    <n v="59"/>
    <n v="68.604651162790702"/>
    <n v="83.42"/>
    <n v="28"/>
    <n v="33.565092304003834"/>
    <n v="139"/>
    <n v="102"/>
    <n v="73.381294964028783"/>
    <x v="88"/>
    <n v="141"/>
    <n v="134"/>
  </r>
  <r>
    <n v="93"/>
    <x v="2"/>
    <s v="SALARHAT SC"/>
    <n v="7774"/>
    <n v="1399.32"/>
    <n v="2421"/>
    <n v="173.01260612297403"/>
    <n v="120"/>
    <n v="123"/>
    <n v="102.49999999999999"/>
    <n v="89"/>
    <n v="28"/>
    <n v="31.460674157303369"/>
    <n v="57"/>
    <n v="64.044943820224717"/>
    <n v="86.33"/>
    <n v="23"/>
    <n v="26.641955287848951"/>
    <n v="109"/>
    <n v="99"/>
    <n v="90.825688073394488"/>
    <x v="89"/>
    <n v="108"/>
    <n v="92"/>
  </r>
  <r>
    <n v="94"/>
    <x v="2"/>
    <s v="Sikdeshpukur SC"/>
    <n v="10760"/>
    <n v="1936.8"/>
    <n v="2234"/>
    <n v="115.34489880214787"/>
    <n v="156"/>
    <n v="129"/>
    <n v="82.692307692307693"/>
    <n v="99"/>
    <n v="32"/>
    <n v="32.323232323232325"/>
    <n v="71"/>
    <n v="71.717171717171709"/>
    <n v="96.03"/>
    <n v="31"/>
    <n v="32.281578673331254"/>
    <n v="141"/>
    <n v="124"/>
    <n v="87.943262411347519"/>
    <x v="90"/>
    <n v="152"/>
    <n v="128"/>
  </r>
  <r>
    <n v="95"/>
    <x v="2"/>
    <s v="SUBHASHNAGAR SC"/>
    <n v="6900"/>
    <n v="1242"/>
    <n v="1071"/>
    <n v="86.231884057971016"/>
    <n v="61"/>
    <n v="50"/>
    <n v="81.967213114754102"/>
    <n v="34"/>
    <n v="7"/>
    <n v="20.588235294117645"/>
    <n v="22"/>
    <n v="64.705882352941174"/>
    <n v="32.979999999999997"/>
    <n v="11"/>
    <n v="33.353547604608856"/>
    <n v="56"/>
    <n v="39"/>
    <n v="69.642857142857139"/>
    <x v="91"/>
    <n v="38"/>
    <n v="36"/>
  </r>
  <r>
    <n v="96"/>
    <x v="2"/>
    <s v="TALDHARIA SC"/>
    <n v="6378"/>
    <n v="1148.04"/>
    <n v="2096"/>
    <n v="182.57203581756733"/>
    <n v="106"/>
    <n v="103"/>
    <n v="97.169811320754718"/>
    <n v="86"/>
    <n v="21"/>
    <n v="24.418604651162788"/>
    <n v="60"/>
    <n v="69.767441860465112"/>
    <n v="83.42"/>
    <n v="24"/>
    <n v="28.770079117717572"/>
    <n v="96"/>
    <n v="89"/>
    <n v="92.708333333333343"/>
    <x v="92"/>
    <n v="97"/>
    <n v="90"/>
  </r>
  <r>
    <n v="97"/>
    <x v="3"/>
    <s v="Bagbond Saiberia SC"/>
    <n v="5892"/>
    <n v="1060.56"/>
    <n v="1132"/>
    <n v="106.73606396620654"/>
    <n v="78"/>
    <n v="75"/>
    <n v="96.15384615384616"/>
    <n v="55"/>
    <n v="17"/>
    <n v="30.909090909090907"/>
    <n v="20"/>
    <n v="36.363636363636367"/>
    <n v="53.35"/>
    <n v="15"/>
    <n v="28.11621368322399"/>
    <n v="65"/>
    <n v="75"/>
    <n v="115.38461538461537"/>
    <x v="93"/>
    <n v="68"/>
    <n v="52"/>
  </r>
  <r>
    <n v="98"/>
    <x v="3"/>
    <s v="Baidyapur SC"/>
    <n v="5275"/>
    <n v="949.5"/>
    <n v="877"/>
    <n v="92.364402317008953"/>
    <n v="127"/>
    <n v="31"/>
    <n v="24.409448818897637"/>
    <n v="20"/>
    <n v="0"/>
    <n v="0"/>
    <n v="2"/>
    <n v="10"/>
    <n v="19.399999999999999"/>
    <n v="1"/>
    <n v="5.1546391752577323"/>
    <n v="116"/>
    <n v="63"/>
    <n v="54.310344827586206"/>
    <x v="94"/>
    <m/>
    <m/>
  </r>
  <r>
    <n v="99"/>
    <x v="3"/>
    <s v="Banspole SC"/>
    <n v="6326"/>
    <n v="1138.68"/>
    <n v="1051"/>
    <n v="92.299855973583448"/>
    <n v="106"/>
    <n v="113"/>
    <n v="106.60377358490567"/>
    <n v="89"/>
    <n v="25"/>
    <n v="28.08988764044944"/>
    <n v="68"/>
    <n v="76.404494382022463"/>
    <n v="86.33"/>
    <n v="19"/>
    <n v="22.008571759527396"/>
    <n v="104"/>
    <n v="100"/>
    <n v="96.15384615384616"/>
    <x v="95"/>
    <n v="109"/>
    <n v="91"/>
  </r>
  <r>
    <n v="100"/>
    <x v="3"/>
    <s v="Bardesia SC"/>
    <n v="7369"/>
    <n v="1326.4199999999998"/>
    <n v="908"/>
    <n v="68.454938857978632"/>
    <n v="164"/>
    <n v="143"/>
    <n v="87.195121951219505"/>
    <n v="101"/>
    <n v="13"/>
    <n v="12.871287128712872"/>
    <n v="11"/>
    <n v="10.891089108910892"/>
    <n v="97.97"/>
    <n v="24"/>
    <n v="24.497295090333775"/>
    <n v="149"/>
    <n v="138"/>
    <n v="92.617449664429529"/>
    <x v="96"/>
    <n v="89"/>
    <n v="57"/>
  </r>
  <r>
    <n v="101"/>
    <x v="3"/>
    <s v="Bhagyabantapur SC"/>
    <n v="5666"/>
    <n v="1019.88"/>
    <n v="1088"/>
    <n v="106.67921716280347"/>
    <n v="110"/>
    <n v="98"/>
    <n v="89.090909090909093"/>
    <n v="67"/>
    <n v="0"/>
    <n v="0"/>
    <n v="0"/>
    <n v="0"/>
    <n v="64.989999999999995"/>
    <n v="16"/>
    <n v="24.61917218033544"/>
    <n v="101"/>
    <n v="105"/>
    <n v="103.96039603960396"/>
    <x v="97"/>
    <n v="73"/>
    <n v="52"/>
  </r>
  <r>
    <n v="102"/>
    <x v="3"/>
    <s v="Bokunda SC"/>
    <n v="6920"/>
    <n v="1245.5999999999999"/>
    <n v="1376"/>
    <n v="110.46885035324343"/>
    <n v="116"/>
    <n v="122"/>
    <n v="105.17241379310344"/>
    <n v="101"/>
    <n v="28"/>
    <n v="27.722772277227726"/>
    <n v="77"/>
    <n v="76.237623762376245"/>
    <n v="97.97"/>
    <n v="30"/>
    <n v="30.62161886291722"/>
    <n v="106"/>
    <n v="107"/>
    <n v="100.9433962264151"/>
    <x v="98"/>
    <n v="98"/>
    <n v="91"/>
  </r>
  <r>
    <n v="103"/>
    <x v="3"/>
    <s v="Chak Shasan SC"/>
    <n v="8332"/>
    <n v="1499.76"/>
    <n v="1661"/>
    <n v="110.75105350189362"/>
    <n v="152"/>
    <n v="112"/>
    <n v="73.68421052631578"/>
    <n v="55"/>
    <n v="27"/>
    <n v="49.090909090909093"/>
    <n v="50"/>
    <n v="90.909090909090907"/>
    <n v="53.35"/>
    <n v="21"/>
    <n v="39.362699156513585"/>
    <n v="137"/>
    <n v="139"/>
    <n v="101.45985401459853"/>
    <x v="99"/>
    <n v="95"/>
    <n v="29"/>
  </r>
  <r>
    <n v="104"/>
    <x v="3"/>
    <s v="Chandigarh SC"/>
    <n v="6416"/>
    <n v="1154.8799999999999"/>
    <n v="1405"/>
    <n v="121.65766140205044"/>
    <n v="106"/>
    <n v="126"/>
    <n v="118.86792452830188"/>
    <n v="102"/>
    <n v="38"/>
    <n v="37.254901960784316"/>
    <n v="80"/>
    <n v="78.431372549019613"/>
    <n v="98.94"/>
    <n v="38"/>
    <n v="38.407115423488989"/>
    <n v="99"/>
    <n v="113"/>
    <n v="114.14141414141415"/>
    <x v="100"/>
    <n v="98"/>
    <n v="76"/>
  </r>
  <r>
    <n v="105"/>
    <x v="3"/>
    <s v="Choulpur SC"/>
    <n v="5873"/>
    <n v="1057.1399999999999"/>
    <n v="1138"/>
    <n v="107.64893959172863"/>
    <n v="123"/>
    <n v="103"/>
    <n v="83.739837398373979"/>
    <n v="85"/>
    <n v="35"/>
    <n v="41.17647058823529"/>
    <n v="62"/>
    <n v="72.941176470588232"/>
    <n v="82.45"/>
    <n v="31"/>
    <n v="37.598544572468164"/>
    <n v="112"/>
    <n v="101"/>
    <n v="90.178571428571431"/>
    <x v="101"/>
    <n v="109"/>
    <n v="108"/>
  </r>
  <r>
    <n v="106"/>
    <x v="3"/>
    <s v="Chowmoha SC"/>
    <n v="9028"/>
    <n v="1625.04"/>
    <n v="1424"/>
    <n v="87.628612218776155"/>
    <n v="172"/>
    <n v="186"/>
    <n v="108.13953488372093"/>
    <n v="136"/>
    <n v="33"/>
    <n v="24.264705882352942"/>
    <n v="70"/>
    <n v="51.470588235294116"/>
    <n v="131.91999999999999"/>
    <n v="38"/>
    <n v="28.805336567616742"/>
    <n v="155"/>
    <n v="168"/>
    <n v="108.38709677419357"/>
    <x v="102"/>
    <n v="155"/>
    <n v="137"/>
  </r>
  <r>
    <n v="107"/>
    <x v="3"/>
    <s v="Dadpur SC"/>
    <n v="5785"/>
    <n v="1041.3"/>
    <n v="878"/>
    <n v="84.317679823297809"/>
    <n v="133"/>
    <n v="156"/>
    <n v="117.29323308270676"/>
    <n v="114"/>
    <n v="28"/>
    <n v="24.561403508771928"/>
    <n v="69"/>
    <n v="60.526315789473685"/>
    <n v="110.58"/>
    <n v="45"/>
    <n v="40.694519804666307"/>
    <n v="120"/>
    <n v="144"/>
    <n v="120"/>
    <x v="32"/>
    <n v="74"/>
    <n v="66"/>
  </r>
  <r>
    <n v="108"/>
    <x v="3"/>
    <s v="Dariala SC"/>
    <n v="7227"/>
    <n v="1300.8599999999999"/>
    <n v="803"/>
    <n v="61.728395061728406"/>
    <n v="124"/>
    <n v="127"/>
    <n v="102.41935483870968"/>
    <n v="87"/>
    <n v="31"/>
    <n v="35.632183908045981"/>
    <n v="49"/>
    <n v="56.321839080459768"/>
    <n v="84.39"/>
    <n v="27"/>
    <n v="31.994312122289369"/>
    <n v="106"/>
    <n v="116"/>
    <n v="109.43396226415094"/>
    <x v="103"/>
    <n v="118"/>
    <n v="107"/>
  </r>
  <r>
    <n v="109"/>
    <x v="3"/>
    <s v="Dugdia SC"/>
    <n v="5787"/>
    <n v="1041.6599999999999"/>
    <n v="1003"/>
    <n v="96.288616247144006"/>
    <n v="112"/>
    <n v="98"/>
    <n v="87.5"/>
    <n v="78"/>
    <n v="16"/>
    <n v="20.512820512820511"/>
    <n v="36"/>
    <n v="46.153846153846153"/>
    <n v="75.66"/>
    <n v="20"/>
    <n v="26.434047052603756"/>
    <n v="102"/>
    <n v="101"/>
    <n v="99.019607843137265"/>
    <x v="104"/>
    <n v="96"/>
    <n v="92"/>
  </r>
  <r>
    <n v="110"/>
    <x v="3"/>
    <s v="Falti SC"/>
    <n v="6903"/>
    <n v="1242.54"/>
    <n v="1242"/>
    <n v="99.956540634506737"/>
    <n v="163"/>
    <n v="142"/>
    <n v="87.116564417177912"/>
    <n v="102"/>
    <n v="15"/>
    <n v="14.705882352941178"/>
    <n v="70"/>
    <n v="68.627450980392155"/>
    <n v="98.94"/>
    <n v="17"/>
    <n v="17.182130584192439"/>
    <n v="136"/>
    <n v="135"/>
    <n v="99.264705882352942"/>
    <x v="105"/>
    <n v="131"/>
    <n v="104"/>
  </r>
  <r>
    <n v="111"/>
    <x v="3"/>
    <s v="Galasia SC"/>
    <n v="7387"/>
    <n v="1329.6599999999999"/>
    <n v="1103"/>
    <n v="82.953536994419636"/>
    <n v="147"/>
    <n v="151"/>
    <n v="102.72108843537416"/>
    <n v="105"/>
    <n v="28"/>
    <n v="26.666666666666668"/>
    <n v="31"/>
    <n v="29.523809523809526"/>
    <n v="101.85"/>
    <n v="33"/>
    <n v="32.400589101620028"/>
    <n v="134"/>
    <n v="159"/>
    <n v="118.65671641791045"/>
    <x v="106"/>
    <n v="133"/>
    <n v="118"/>
  </r>
  <r>
    <n v="112"/>
    <x v="3"/>
    <s v="Khamarpara SC"/>
    <n v="7417"/>
    <n v="1335.06"/>
    <n v="1723"/>
    <n v="129.05787005827455"/>
    <n v="128"/>
    <n v="151"/>
    <n v="117.96875"/>
    <n v="122"/>
    <n v="33"/>
    <n v="27.049180327868854"/>
    <n v="86"/>
    <n v="70.491803278688522"/>
    <n v="118.34"/>
    <n v="39"/>
    <n v="32.955889809024839"/>
    <n v="118"/>
    <n v="132"/>
    <n v="111.86440677966101"/>
    <x v="107"/>
    <n v="105"/>
    <n v="88"/>
  </r>
  <r>
    <n v="113"/>
    <x v="3"/>
    <s v="Krishnamati SC"/>
    <n v="9395"/>
    <n v="1691.1"/>
    <n v="1671"/>
    <n v="98.81142451658684"/>
    <n v="152"/>
    <n v="177"/>
    <n v="116.44736842105263"/>
    <n v="116"/>
    <n v="18"/>
    <n v="15.517241379310345"/>
    <n v="36"/>
    <n v="31.03448275862069"/>
    <n v="112.52"/>
    <n v="28"/>
    <n v="24.884464984002843"/>
    <n v="140"/>
    <n v="124"/>
    <n v="88.571428571428569"/>
    <x v="108"/>
    <n v="70"/>
    <n v="49"/>
  </r>
  <r>
    <n v="114"/>
    <x v="3"/>
    <s v="Madanpur SC"/>
    <n v="6479"/>
    <n v="1166.22"/>
    <n v="912"/>
    <n v="78.201368523949171"/>
    <n v="135"/>
    <n v="116"/>
    <n v="85.925925925925924"/>
    <n v="74"/>
    <n v="18"/>
    <n v="24.324324324324326"/>
    <n v="0"/>
    <n v="0"/>
    <n v="71.78"/>
    <n v="20"/>
    <n v="27.862914460852608"/>
    <n v="125"/>
    <n v="117"/>
    <n v="93.600000000000009"/>
    <x v="109"/>
    <n v="14"/>
    <n v="7"/>
  </r>
  <r>
    <n v="115"/>
    <x v="3"/>
    <s v="Mahisgodi SC"/>
    <n v="5517"/>
    <n v="993.06"/>
    <n v="962"/>
    <n v="96.872293718405743"/>
    <n v="108"/>
    <n v="93"/>
    <n v="86.111111111111114"/>
    <n v="63"/>
    <n v="13"/>
    <n v="20.634920634920633"/>
    <n v="28"/>
    <n v="44.444444444444443"/>
    <n v="61.11"/>
    <n v="15"/>
    <n v="24.54590083456063"/>
    <n v="97"/>
    <n v="94"/>
    <n v="96.907216494845358"/>
    <x v="110"/>
    <n v="103"/>
    <n v="94"/>
  </r>
  <r>
    <n v="116"/>
    <x v="3"/>
    <s v="Mitpukur SC"/>
    <n v="5929"/>
    <n v="1067.22"/>
    <n v="1270"/>
    <n v="119.0007683514177"/>
    <n v="111"/>
    <n v="105"/>
    <n v="94.594594594594597"/>
    <n v="85"/>
    <n v="30"/>
    <n v="35.294117647058826"/>
    <n v="55"/>
    <n v="64.705882352941174"/>
    <n v="82.45"/>
    <n v="33"/>
    <n v="40.024257125530625"/>
    <n v="101"/>
    <n v="113"/>
    <n v="111.88118811881189"/>
    <x v="59"/>
    <n v="105"/>
    <n v="93"/>
  </r>
  <r>
    <n v="117"/>
    <x v="3"/>
    <s v="Mojlishpur SC"/>
    <n v="6127"/>
    <n v="1102.8599999999999"/>
    <n v="1305"/>
    <n v="118.32870899298189"/>
    <n v="142"/>
    <n v="136"/>
    <n v="95.774647887323937"/>
    <n v="108"/>
    <n v="26"/>
    <n v="24.074074074074073"/>
    <n v="1"/>
    <n v="0.92592592592592582"/>
    <n v="104.75999999999999"/>
    <n v="15"/>
    <n v="14.318442153493702"/>
    <n v="129"/>
    <n v="106"/>
    <n v="82.170542635658919"/>
    <x v="111"/>
    <n v="123"/>
    <n v="120"/>
  </r>
  <r>
    <n v="118"/>
    <x v="3"/>
    <s v="North Bhoira SC"/>
    <n v="7432"/>
    <n v="1337.76"/>
    <n v="651"/>
    <n v="48.663437387872264"/>
    <n v="132"/>
    <n v="103"/>
    <n v="78.030303030303031"/>
    <n v="62"/>
    <n v="21"/>
    <n v="33.87096774193548"/>
    <n v="40"/>
    <n v="64.516129032258064"/>
    <n v="60.14"/>
    <n v="21"/>
    <n v="34.918523445294312"/>
    <n v="119"/>
    <n v="107"/>
    <n v="89.915966386554629"/>
    <x v="81"/>
    <n v="66"/>
    <n v="63"/>
  </r>
  <r>
    <n v="119"/>
    <x v="3"/>
    <s v="North Jojra SC"/>
    <n v="10042"/>
    <n v="1807.56"/>
    <n v="980"/>
    <n v="54.216734160968386"/>
    <n v="168"/>
    <n v="152"/>
    <n v="90.476190476190482"/>
    <n v="122"/>
    <n v="26"/>
    <n v="21.311475409836063"/>
    <n v="50"/>
    <n v="40.983606557377051"/>
    <n v="118.34"/>
    <n v="30"/>
    <n v="25.350684468480651"/>
    <n v="161"/>
    <n v="159"/>
    <n v="98.757763975155271"/>
    <x v="112"/>
    <n v="55"/>
    <n v="34"/>
  </r>
  <r>
    <n v="120"/>
    <x v="3"/>
    <s v="Pakdah SC"/>
    <n v="7335"/>
    <n v="1320.3"/>
    <n v="1129"/>
    <n v="85.510868741952592"/>
    <n v="130"/>
    <n v="146"/>
    <n v="112.30769230769231"/>
    <n v="108"/>
    <n v="14"/>
    <n v="12.962962962962962"/>
    <n v="72"/>
    <n v="66.666666666666657"/>
    <n v="104.75999999999999"/>
    <n v="28"/>
    <n v="26.727758686521575"/>
    <n v="126"/>
    <n v="135"/>
    <n v="107.14285714285714"/>
    <x v="113"/>
    <n v="1"/>
    <n v="0"/>
  </r>
  <r>
    <n v="121"/>
    <x v="3"/>
    <s v="Perkharibari SC"/>
    <n v="6534"/>
    <n v="1176.1199999999999"/>
    <n v="921"/>
    <n v="78.308335884093466"/>
    <n v="122"/>
    <n v="127"/>
    <n v="104.09836065573769"/>
    <n v="87"/>
    <n v="10"/>
    <n v="11.494252873563218"/>
    <n v="26"/>
    <n v="29.885057471264371"/>
    <n v="84.39"/>
    <n v="12"/>
    <n v="14.219694276573053"/>
    <n v="110"/>
    <n v="95"/>
    <n v="86.36363636363636"/>
    <x v="114"/>
    <n v="99"/>
    <n v="83"/>
  </r>
  <r>
    <n v="122"/>
    <x v="3"/>
    <s v="Puturia SC"/>
    <n v="7356"/>
    <n v="1324.08"/>
    <n v="977"/>
    <n v="73.787082351519544"/>
    <n v="155"/>
    <n v="143"/>
    <n v="92.258064516129039"/>
    <n v="94"/>
    <n v="11"/>
    <n v="11.702127659574469"/>
    <n v="38"/>
    <n v="40.425531914893611"/>
    <n v="91.179999999999993"/>
    <n v="33"/>
    <n v="36.192147400745775"/>
    <n v="139"/>
    <n v="154"/>
    <n v="110.79136690647482"/>
    <x v="115"/>
    <n v="128"/>
    <n v="80"/>
  </r>
  <r>
    <n v="123"/>
    <x v="3"/>
    <s v="Rajbati SC"/>
    <n v="9516"/>
    <n v="1712.8799999999999"/>
    <n v="1253"/>
    <n v="73.151651020503479"/>
    <n v="182"/>
    <n v="176"/>
    <n v="96.703296703296701"/>
    <n v="80"/>
    <n v="17"/>
    <n v="21.25"/>
    <n v="32"/>
    <n v="40"/>
    <n v="77.599999999999994"/>
    <n v="23"/>
    <n v="29.63917525773196"/>
    <n v="163"/>
    <n v="157"/>
    <n v="96.319018404907979"/>
    <x v="116"/>
    <n v="164"/>
    <n v="97"/>
  </r>
  <r>
    <n v="124"/>
    <x v="3"/>
    <s v="Rohanda SC"/>
    <n v="9274"/>
    <n v="1669.32"/>
    <n v="1224"/>
    <n v="73.323269355186554"/>
    <n v="200"/>
    <n v="170"/>
    <n v="85"/>
    <n v="129"/>
    <n v="33"/>
    <n v="25.581395348837212"/>
    <n v="19"/>
    <n v="14.728682170542637"/>
    <n v="125.13"/>
    <n v="36"/>
    <n v="28.770079117717572"/>
    <n v="173"/>
    <n v="172"/>
    <n v="99.421965317919074"/>
    <x v="117"/>
    <n v="145"/>
    <n v="103"/>
  </r>
  <r>
    <n v="125"/>
    <x v="3"/>
    <s v="Sandalia SC"/>
    <n v="7944"/>
    <n v="1429.9199999999998"/>
    <n v="1408"/>
    <n v="98.467047107530504"/>
    <n v="175"/>
    <n v="197"/>
    <n v="112.57142857142857"/>
    <n v="127"/>
    <n v="30"/>
    <n v="23.622047244094489"/>
    <n v="60"/>
    <n v="47.244094488188978"/>
    <n v="123.19"/>
    <n v="31"/>
    <n v="25.164380225667671"/>
    <n v="149"/>
    <n v="163"/>
    <n v="109.39597315436242"/>
    <x v="94"/>
    <m/>
    <m/>
  </r>
  <r>
    <n v="126"/>
    <x v="3"/>
    <s v="Shasan SC"/>
    <n v="7546"/>
    <n v="1358.28"/>
    <n v="1303"/>
    <n v="95.930146950555113"/>
    <n v="167"/>
    <n v="137"/>
    <n v="82.035928143712582"/>
    <n v="102"/>
    <n v="27"/>
    <n v="26.47058823529412"/>
    <n v="68"/>
    <n v="66.666666666666657"/>
    <n v="98.94"/>
    <n v="26"/>
    <n v="26.278552658176675"/>
    <n v="152"/>
    <n v="140"/>
    <n v="92.10526315789474"/>
    <x v="118"/>
    <n v="149"/>
    <n v="139"/>
  </r>
  <r>
    <n v="127"/>
    <x v="3"/>
    <s v="Singhapara SC"/>
    <n v="7176"/>
    <n v="1291.68"/>
    <n v="1068"/>
    <n v="82.683017465626151"/>
    <n v="128"/>
    <n v="103"/>
    <n v="80.46875"/>
    <n v="76"/>
    <n v="13"/>
    <n v="17.105263157894736"/>
    <n v="0"/>
    <n v="0"/>
    <n v="73.72"/>
    <n v="20"/>
    <n v="27.129679869777533"/>
    <n v="119"/>
    <n v="102"/>
    <n v="85.714285714285708"/>
    <x v="119"/>
    <n v="53"/>
    <n v="43"/>
  </r>
  <r>
    <n v="128"/>
    <x v="3"/>
    <s v="Tegharia SC"/>
    <n v="7924"/>
    <n v="1426.32"/>
    <n v="985"/>
    <n v="69.05883672668125"/>
    <n v="172"/>
    <n v="189"/>
    <n v="109.88372093023256"/>
    <n v="133"/>
    <n v="27"/>
    <n v="20.300751879699249"/>
    <n v="0"/>
    <n v="0"/>
    <n v="129.01"/>
    <n v="31"/>
    <n v="24.029145027517249"/>
    <n v="158"/>
    <n v="160"/>
    <n v="101.26582278481013"/>
    <x v="120"/>
    <n v="153"/>
    <n v="135"/>
  </r>
  <r>
    <n v="129"/>
    <x v="4"/>
    <s v="Balibhara Pragatisangha SC"/>
    <n v="7825"/>
    <n v="1408.5"/>
    <n v="1371"/>
    <n v="97.337593184238543"/>
    <n v="86"/>
    <n v="83"/>
    <n v="96.511627906976756"/>
    <n v="61"/>
    <n v="20"/>
    <n v="32.786885245901637"/>
    <n v="31"/>
    <n v="50.819672131147541"/>
    <n v="59.17"/>
    <n v="12"/>
    <n v="20.280547574784517"/>
    <n v="79"/>
    <n v="71"/>
    <n v="89.87341772151899"/>
    <x v="91"/>
    <n v="76"/>
    <n v="72"/>
  </r>
  <r>
    <n v="130"/>
    <x v="4"/>
    <s v="Basudevpur SC"/>
    <n v="4831"/>
    <n v="869.57999999999993"/>
    <n v="711"/>
    <n v="81.763610018629691"/>
    <n v="48"/>
    <n v="45"/>
    <n v="93.75"/>
    <n v="32"/>
    <n v="12"/>
    <n v="37.5"/>
    <n v="10"/>
    <n v="31.25"/>
    <n v="31.04"/>
    <n v="11"/>
    <n v="35.438144329896907"/>
    <n v="32"/>
    <n v="48"/>
    <n v="150"/>
    <x v="121"/>
    <n v="33"/>
    <n v="32"/>
  </r>
  <r>
    <n v="131"/>
    <x v="4"/>
    <s v="Belle Sankarpur SC"/>
    <n v="6731"/>
    <n v="1211.58"/>
    <n v="1210"/>
    <n v="99.869591772726523"/>
    <n v="94"/>
    <n v="101"/>
    <n v="107.44680851063831"/>
    <n v="67"/>
    <n v="23"/>
    <n v="34.328358208955223"/>
    <n v="61"/>
    <n v="91.044776119402982"/>
    <n v="64.989999999999995"/>
    <n v="19"/>
    <n v="29.23526696414833"/>
    <n v="89"/>
    <n v="90"/>
    <n v="101.12359550561798"/>
    <x v="122"/>
    <n v="91"/>
    <n v="82"/>
  </r>
  <r>
    <n v="132"/>
    <x v="4"/>
    <s v="Bhabagachhi SC"/>
    <n v="5808"/>
    <n v="1045.44"/>
    <n v="1059"/>
    <n v="101.29706152433424"/>
    <n v="96"/>
    <n v="109"/>
    <n v="113.54166666666667"/>
    <n v="50"/>
    <n v="20"/>
    <n v="40"/>
    <n v="45"/>
    <n v="90"/>
    <n v="48.5"/>
    <n v="21"/>
    <n v="43.298969072164951"/>
    <n v="85"/>
    <n v="97"/>
    <n v="114.11764705882352"/>
    <x v="123"/>
    <n v="83"/>
    <n v="74"/>
  </r>
  <r>
    <n v="133"/>
    <x v="4"/>
    <s v="Bizna SC"/>
    <n v="3675"/>
    <n v="661.5"/>
    <n v="500"/>
    <n v="75.585789871504161"/>
    <n v="32"/>
    <n v="32"/>
    <n v="100"/>
    <n v="28"/>
    <n v="11"/>
    <n v="39.285714285714285"/>
    <n v="10"/>
    <n v="35.714285714285715"/>
    <n v="27.16"/>
    <n v="11"/>
    <n v="40.500736377025035"/>
    <n v="25"/>
    <n v="28"/>
    <n v="112.00000000000001"/>
    <x v="124"/>
    <n v="25"/>
    <n v="23"/>
  </r>
  <r>
    <n v="134"/>
    <x v="4"/>
    <s v="Bora Talikhola SC"/>
    <n v="4647"/>
    <n v="836.45999999999992"/>
    <n v="513"/>
    <n v="61.329890251775346"/>
    <n v="40"/>
    <n v="31"/>
    <n v="77.5"/>
    <n v="22"/>
    <n v="8"/>
    <n v="36.363636363636367"/>
    <n v="12"/>
    <n v="54.54545454545454"/>
    <n v="21.34"/>
    <n v="5"/>
    <n v="23.430178069353328"/>
    <n v="35"/>
    <n v="28"/>
    <n v="80"/>
    <x v="125"/>
    <n v="33"/>
    <n v="28"/>
  </r>
  <r>
    <n v="135"/>
    <x v="4"/>
    <s v="Chandua SC"/>
    <n v="7042"/>
    <n v="1267.56"/>
    <n v="1104"/>
    <n v="87.096468806210353"/>
    <n v="70"/>
    <n v="73"/>
    <n v="104.28571428571429"/>
    <n v="42"/>
    <n v="14"/>
    <n v="33.333333333333329"/>
    <n v="29"/>
    <n v="69.047619047619051"/>
    <n v="40.74"/>
    <n v="16"/>
    <n v="39.273441335297008"/>
    <n v="65"/>
    <n v="63"/>
    <n v="96.92307692307692"/>
    <x v="126"/>
    <n v="81"/>
    <n v="74"/>
  </r>
  <r>
    <n v="136"/>
    <x v="4"/>
    <s v="Devok (GP HQ) SC"/>
    <n v="5743"/>
    <n v="1033.74"/>
    <n v="791"/>
    <n v="76.518273453673075"/>
    <n v="80"/>
    <n v="77"/>
    <n v="96.25"/>
    <n v="62"/>
    <n v="28"/>
    <n v="45.161290322580641"/>
    <n v="42"/>
    <n v="67.741935483870961"/>
    <n v="60.14"/>
    <n v="22"/>
    <n v="36.581310276022613"/>
    <n v="69"/>
    <n v="77"/>
    <n v="111.59420289855073"/>
    <x v="127"/>
    <n v="64"/>
    <n v="58"/>
  </r>
  <r>
    <n v="137"/>
    <x v="4"/>
    <s v="Dharampur SC"/>
    <n v="4541"/>
    <n v="817.38"/>
    <n v="728"/>
    <n v="89.065061538085104"/>
    <n v="55"/>
    <n v="54"/>
    <n v="98.181818181818187"/>
    <n v="34"/>
    <n v="12"/>
    <n v="35.294117647058826"/>
    <n v="11"/>
    <n v="32.352941176470587"/>
    <n v="32.979999999999997"/>
    <n v="12"/>
    <n v="36.385688295936937"/>
    <n v="50"/>
    <n v="56"/>
    <n v="112.00000000000001"/>
    <x v="128"/>
    <n v="52"/>
    <n v="49"/>
  </r>
  <r>
    <n v="138"/>
    <x v="4"/>
    <s v="Dogacchia SC"/>
    <n v="6169"/>
    <n v="1110.4199999999998"/>
    <n v="686"/>
    <n v="61.778426181084647"/>
    <n v="59"/>
    <n v="57"/>
    <n v="96.610169491525426"/>
    <n v="35"/>
    <n v="16"/>
    <n v="45.714285714285715"/>
    <n v="30"/>
    <n v="85.714285714285708"/>
    <n v="33.949999999999996"/>
    <n v="15"/>
    <n v="44.182621502209138"/>
    <n v="56"/>
    <n v="51"/>
    <n v="91.071428571428569"/>
    <x v="129"/>
    <n v="69"/>
    <n v="60"/>
  </r>
  <r>
    <n v="139"/>
    <x v="4"/>
    <s v="Giridhari Asram (GP HQ) SC"/>
    <n v="5592"/>
    <n v="1006.56"/>
    <n v="1049"/>
    <n v="104.21634080432365"/>
    <n v="57"/>
    <n v="50"/>
    <n v="87.719298245614027"/>
    <n v="28"/>
    <n v="15"/>
    <n v="53.571428571428569"/>
    <n v="21"/>
    <n v="75"/>
    <n v="27.16"/>
    <n v="14"/>
    <n v="51.546391752577314"/>
    <n v="54"/>
    <n v="54"/>
    <n v="100"/>
    <x v="130"/>
    <n v="53"/>
    <n v="47"/>
  </r>
  <r>
    <n v="140"/>
    <x v="4"/>
    <s v="Jetia (GP HQ) SC"/>
    <n v="6867"/>
    <n v="1236.06"/>
    <n v="834"/>
    <n v="67.472452793553714"/>
    <n v="68"/>
    <n v="63"/>
    <n v="92.64705882352942"/>
    <n v="44"/>
    <n v="24"/>
    <n v="54.54545454545454"/>
    <n v="33"/>
    <n v="75"/>
    <n v="42.68"/>
    <n v="23"/>
    <n v="53.889409559512657"/>
    <n v="64"/>
    <n v="59"/>
    <n v="92.1875"/>
    <x v="131"/>
    <n v="64"/>
    <n v="55"/>
  </r>
  <r>
    <n v="141"/>
    <x v="4"/>
    <s v="Kampa (GP.HQ) SC"/>
    <n v="7149"/>
    <n v="1286.82"/>
    <n v="1115"/>
    <n v="86.647705195753872"/>
    <n v="68"/>
    <n v="71"/>
    <n v="104.41176470588236"/>
    <n v="50"/>
    <n v="16"/>
    <n v="32"/>
    <n v="28"/>
    <n v="56.000000000000007"/>
    <n v="48.5"/>
    <n v="11"/>
    <n v="22.680412371134022"/>
    <n v="65"/>
    <n v="56"/>
    <n v="86.15384615384616"/>
    <x v="132"/>
    <n v="59"/>
    <n v="50"/>
  </r>
  <r>
    <n v="142"/>
    <x v="4"/>
    <s v="Kawgachhi-I (GP HQ) SC"/>
    <n v="8543"/>
    <n v="1537.74"/>
    <n v="1560"/>
    <n v="101.4475789145109"/>
    <n v="111"/>
    <n v="113"/>
    <n v="101.8018018018018"/>
    <n v="72"/>
    <n v="21"/>
    <n v="29.166666666666668"/>
    <n v="20"/>
    <n v="27.777777777777779"/>
    <n v="69.84"/>
    <n v="26"/>
    <n v="37.227949599083615"/>
    <n v="100"/>
    <n v="114"/>
    <n v="113.99999999999999"/>
    <x v="133"/>
    <n v="106"/>
    <n v="77"/>
  </r>
  <r>
    <n v="143"/>
    <x v="4"/>
    <s v="Kawgachhi-II (Paltapara) (GP HQ) SC"/>
    <n v="11750"/>
    <n v="2115"/>
    <n v="1924"/>
    <n v="90.969267139479911"/>
    <n v="152"/>
    <n v="156"/>
    <n v="102.63157894736842"/>
    <n v="108"/>
    <n v="30"/>
    <n v="27.777777777777779"/>
    <n v="83"/>
    <n v="76.851851851851848"/>
    <n v="104.75999999999999"/>
    <n v="28"/>
    <n v="26.727758686521575"/>
    <n v="133"/>
    <n v="139"/>
    <n v="104.51127819548873"/>
    <x v="134"/>
    <n v="135"/>
    <n v="125"/>
  </r>
  <r>
    <n v="144"/>
    <x v="4"/>
    <s v="Kewtia Sarkari Amtala SC"/>
    <n v="4885"/>
    <n v="879.3"/>
    <n v="721"/>
    <n v="81.997043102467885"/>
    <n v="56"/>
    <n v="54"/>
    <n v="96.428571428571431"/>
    <n v="38"/>
    <n v="14"/>
    <n v="36.84210526315789"/>
    <n v="21"/>
    <n v="55.26315789473685"/>
    <n v="36.86"/>
    <n v="12"/>
    <n v="32.555615843733044"/>
    <n v="55"/>
    <n v="63"/>
    <n v="114.54545454545455"/>
    <x v="135"/>
    <n v="48"/>
    <n v="27"/>
  </r>
  <r>
    <n v="145"/>
    <x v="4"/>
    <s v="Khudiram Nagar SC"/>
    <n v="10597"/>
    <n v="1907.46"/>
    <n v="1524"/>
    <n v="79.896826145764521"/>
    <n v="125"/>
    <n v="148"/>
    <n v="118.39999999999999"/>
    <n v="93"/>
    <n v="25"/>
    <n v="26.881720430107524"/>
    <n v="50"/>
    <n v="53.763440860215049"/>
    <n v="90.21"/>
    <n v="28"/>
    <n v="31.03868750692828"/>
    <n v="109"/>
    <n v="115"/>
    <n v="105.50458715596329"/>
    <x v="136"/>
    <n v="125"/>
    <n v="111"/>
  </r>
  <r>
    <n v="146"/>
    <x v="4"/>
    <s v="Mahabatipara F.P School SC"/>
    <n v="4309"/>
    <n v="775.62"/>
    <n v="906"/>
    <n v="116.80977798406435"/>
    <n v="76"/>
    <n v="76"/>
    <n v="100"/>
    <n v="59"/>
    <n v="17"/>
    <n v="28.8135593220339"/>
    <n v="50"/>
    <n v="84.745762711864401"/>
    <n v="57.23"/>
    <n v="16"/>
    <n v="27.957365018347026"/>
    <n v="67"/>
    <n v="77"/>
    <n v="114.92537313432835"/>
    <x v="137"/>
    <n v="69"/>
    <n v="64"/>
  </r>
  <r>
    <n v="147"/>
    <x v="4"/>
    <s v="Majhipara Charitable SC"/>
    <n v="4132"/>
    <n v="743.76"/>
    <n v="728"/>
    <n v="97.881036893621598"/>
    <n v="56"/>
    <n v="54"/>
    <n v="96.428571428571431"/>
    <n v="45"/>
    <n v="18"/>
    <n v="40"/>
    <n v="32"/>
    <n v="71.111111111111114"/>
    <n v="43.65"/>
    <n v="16"/>
    <n v="36.655211912943876"/>
    <n v="45"/>
    <n v="58"/>
    <n v="128.88888888888889"/>
    <x v="138"/>
    <n v="43"/>
    <n v="42"/>
  </r>
  <r>
    <n v="148"/>
    <x v="4"/>
    <s v="Malancha Sabuj Sangha SC"/>
    <n v="4966"/>
    <n v="893.88"/>
    <n v="909"/>
    <n v="101.69150221506243"/>
    <n v="53"/>
    <n v="58"/>
    <n v="109.43396226415094"/>
    <n v="43"/>
    <n v="13"/>
    <n v="30.232558139534881"/>
    <n v="12"/>
    <n v="27.906976744186046"/>
    <n v="41.71"/>
    <n v="19"/>
    <n v="45.552625269719492"/>
    <n v="50"/>
    <n v="56"/>
    <n v="112.00000000000001"/>
    <x v="139"/>
    <n v="50"/>
    <n v="27"/>
  </r>
  <r>
    <n v="149"/>
    <x v="4"/>
    <s v="Mathurapur SC"/>
    <n v="4129"/>
    <n v="743.22"/>
    <n v="572"/>
    <n v="76.962406824358865"/>
    <n v="45"/>
    <n v="35"/>
    <n v="77.777777777777786"/>
    <n v="27"/>
    <n v="8"/>
    <n v="29.629629629629626"/>
    <n v="19"/>
    <n v="70.370370370370367"/>
    <n v="26.189999999999998"/>
    <n v="7"/>
    <n v="26.727758686521575"/>
    <n v="42"/>
    <n v="34"/>
    <n v="80.952380952380949"/>
    <x v="140"/>
    <n v="45"/>
    <n v="40"/>
  </r>
  <r>
    <n v="150"/>
    <x v="4"/>
    <s v="Mukundapur (GP HQ) SC"/>
    <n v="5143"/>
    <n v="925.74"/>
    <n v="1122"/>
    <n v="121.20033702767516"/>
    <n v="90"/>
    <n v="86"/>
    <n v="95.555555555555557"/>
    <n v="63"/>
    <n v="15"/>
    <n v="23.809523809523807"/>
    <n v="34"/>
    <n v="53.968253968253968"/>
    <n v="61.11"/>
    <n v="21"/>
    <n v="34.364261168384878"/>
    <n v="83"/>
    <n v="87"/>
    <n v="104.81927710843372"/>
    <x v="141"/>
    <n v="82"/>
    <n v="74"/>
  </r>
  <r>
    <n v="151"/>
    <x v="4"/>
    <s v="Nagdaha SC"/>
    <n v="4740"/>
    <n v="853.19999999999993"/>
    <n v="544"/>
    <n v="63.759962494139714"/>
    <n v="56"/>
    <n v="60"/>
    <n v="107.14285714285714"/>
    <n v="38"/>
    <n v="16"/>
    <n v="42.105263157894733"/>
    <n v="32"/>
    <n v="84.210526315789465"/>
    <n v="36.86"/>
    <n v="16"/>
    <n v="43.407487791644058"/>
    <n v="49"/>
    <n v="56"/>
    <n v="114.28571428571428"/>
    <x v="142"/>
    <n v="51"/>
    <n v="44"/>
  </r>
  <r>
    <n v="152"/>
    <x v="4"/>
    <s v="Nanna SC"/>
    <n v="7611"/>
    <n v="1369.98"/>
    <n v="1084"/>
    <n v="79.125242704273063"/>
    <n v="58"/>
    <n v="58"/>
    <n v="100"/>
    <n v="42"/>
    <n v="15"/>
    <n v="35.714285714285715"/>
    <n v="20"/>
    <n v="47.619047619047613"/>
    <n v="40.74"/>
    <n v="15"/>
    <n v="36.81885125184094"/>
    <n v="57"/>
    <n v="54"/>
    <n v="94.73684210526315"/>
    <x v="46"/>
    <n v="55"/>
    <n v="50"/>
  </r>
  <r>
    <n v="153"/>
    <x v="4"/>
    <s v="Palladaha SC"/>
    <n v="8980"/>
    <n v="1616.3999999999999"/>
    <n v="1262"/>
    <n v="78.074733976738443"/>
    <n v="84"/>
    <n v="85"/>
    <n v="101.19047619047619"/>
    <n v="54"/>
    <n v="19"/>
    <n v="35.185185185185183"/>
    <n v="32"/>
    <n v="59.259259259259252"/>
    <n v="52.379999999999995"/>
    <n v="16"/>
    <n v="30.546009927453227"/>
    <n v="75"/>
    <n v="75"/>
    <n v="100"/>
    <x v="143"/>
    <n v="68"/>
    <n v="67"/>
  </r>
  <r>
    <n v="154"/>
    <x v="4"/>
    <s v="Rajendrapur SC"/>
    <n v="6002"/>
    <n v="1080.3599999999999"/>
    <n v="846"/>
    <n v="78.307230923025656"/>
    <n v="81"/>
    <n v="70"/>
    <n v="86.419753086419746"/>
    <n v="50"/>
    <n v="16"/>
    <n v="32"/>
    <n v="32"/>
    <n v="64"/>
    <n v="48.5"/>
    <n v="13"/>
    <n v="26.804123711340207"/>
    <n v="68"/>
    <n v="72"/>
    <n v="105.88235294117648"/>
    <x v="144"/>
    <n v="69"/>
    <n v="61"/>
  </r>
  <r>
    <n v="155"/>
    <x v="4"/>
    <s v="Ram Chandra Pur SC"/>
    <n v="5448"/>
    <n v="980.64"/>
    <n v="956"/>
    <n v="97.487355196606302"/>
    <n v="78"/>
    <n v="78"/>
    <n v="100"/>
    <n v="52"/>
    <n v="16"/>
    <n v="30.76923076923077"/>
    <n v="29"/>
    <n v="55.769230769230774"/>
    <n v="50.44"/>
    <n v="13"/>
    <n v="25.773195876288664"/>
    <n v="70"/>
    <n v="81"/>
    <n v="115.71428571428572"/>
    <x v="140"/>
    <n v="72"/>
    <n v="64"/>
  </r>
  <r>
    <n v="156"/>
    <x v="4"/>
    <s v="Rammohan Pally SC"/>
    <n v="6032"/>
    <n v="1085.76"/>
    <n v="902"/>
    <n v="83.075449454759791"/>
    <n v="66"/>
    <n v="67"/>
    <n v="101.51515151515152"/>
    <n v="40"/>
    <n v="15"/>
    <n v="37.5"/>
    <n v="26"/>
    <n v="65"/>
    <n v="38.799999999999997"/>
    <n v="15"/>
    <n v="38.659793814432994"/>
    <n v="58"/>
    <n v="69"/>
    <n v="118.96551724137932"/>
    <x v="145"/>
    <n v="43"/>
    <n v="33"/>
  </r>
  <r>
    <n v="157"/>
    <x v="4"/>
    <s v="Salidaha (GP HQ) SC"/>
    <n v="4478"/>
    <n v="806.04"/>
    <n v="1083"/>
    <n v="134.36057763882687"/>
    <n v="70"/>
    <n v="67"/>
    <n v="95.714285714285722"/>
    <n v="47"/>
    <n v="12"/>
    <n v="25.531914893617021"/>
    <n v="35"/>
    <n v="74.468085106382972"/>
    <n v="45.589999999999996"/>
    <n v="9"/>
    <n v="19.741171309497698"/>
    <n v="68"/>
    <n v="60"/>
    <n v="88.235294117647058"/>
    <x v="146"/>
    <n v="62"/>
    <n v="55"/>
  </r>
  <r>
    <n v="158"/>
    <x v="4"/>
    <s v="Shibdaspur SC"/>
    <n v="4294"/>
    <n v="772.92"/>
    <n v="1037"/>
    <n v="134.16653728717074"/>
    <n v="67"/>
    <n v="75"/>
    <n v="111.94029850746267"/>
    <n v="62"/>
    <n v="17"/>
    <n v="27.419354838709676"/>
    <n v="50"/>
    <n v="80.645161290322577"/>
    <n v="60.14"/>
    <n v="28"/>
    <n v="46.558031260392418"/>
    <n v="63"/>
    <n v="75"/>
    <n v="119.04761904761905"/>
    <x v="64"/>
    <n v="64"/>
    <n v="48"/>
  </r>
  <r>
    <n v="159"/>
    <x v="4"/>
    <s v="Shyamaprasad Pally SC"/>
    <n v="4578"/>
    <n v="824.04"/>
    <n v="696"/>
    <n v="84.461919324304645"/>
    <n v="53"/>
    <n v="55"/>
    <n v="103.77358490566037"/>
    <n v="37"/>
    <n v="14"/>
    <n v="37.837837837837839"/>
    <n v="27"/>
    <n v="72.972972972972968"/>
    <n v="35.89"/>
    <n v="11"/>
    <n v="30.649205906937866"/>
    <n v="48"/>
    <n v="49"/>
    <n v="102.08333333333333"/>
    <x v="147"/>
    <n v="51"/>
    <n v="50"/>
  </r>
  <r>
    <n v="160"/>
    <x v="4"/>
    <s v="Subhaspally SC"/>
    <n v="8056"/>
    <n v="1450.08"/>
    <n v="1496"/>
    <n v="103.16672183603663"/>
    <n v="81"/>
    <n v="82"/>
    <n v="101.23456790123457"/>
    <n v="57"/>
    <n v="10"/>
    <n v="17.543859649122805"/>
    <n v="31"/>
    <n v="54.385964912280706"/>
    <n v="55.29"/>
    <n v="13"/>
    <n v="23.512389220473864"/>
    <n v="70"/>
    <n v="76"/>
    <n v="108.57142857142857"/>
    <x v="37"/>
    <n v="74"/>
    <n v="68"/>
  </r>
  <r>
    <n v="161"/>
    <x v="4"/>
    <s v="Tarun Sanhga Club SC"/>
    <n v="6491"/>
    <n v="1168.3799999999999"/>
    <n v="1368"/>
    <n v="117.0851948852257"/>
    <n v="71"/>
    <n v="65"/>
    <n v="91.549295774647888"/>
    <n v="45"/>
    <n v="13"/>
    <n v="28.888888888888886"/>
    <n v="13"/>
    <n v="28.888888888888886"/>
    <n v="43.65"/>
    <n v="14"/>
    <n v="32.073310423825887"/>
    <n v="61"/>
    <n v="63"/>
    <n v="103.27868852459017"/>
    <x v="148"/>
    <n v="65"/>
    <n v="59"/>
  </r>
  <r>
    <n v="162"/>
    <x v="4"/>
    <s v="Vibekanandagarh SC"/>
    <n v="5309"/>
    <n v="955.62"/>
    <n v="867"/>
    <n v="90.726439379669742"/>
    <n v="55"/>
    <n v="37"/>
    <n v="67.272727272727266"/>
    <n v="28"/>
    <n v="10"/>
    <n v="35.714285714285715"/>
    <n v="15"/>
    <n v="53.571428571428569"/>
    <n v="27.16"/>
    <n v="9"/>
    <n v="33.136966126656844"/>
    <n v="50"/>
    <n v="29"/>
    <n v="57.999999999999993"/>
    <x v="120"/>
    <n v="51"/>
    <n v="45"/>
  </r>
  <r>
    <n v="163"/>
    <x v="5"/>
    <s v="Adarshapally SC"/>
    <n v="5479"/>
    <n v="986.21999999999991"/>
    <n v="877"/>
    <n v="88.925391900387339"/>
    <n v="56"/>
    <n v="43"/>
    <n v="76.785714285714292"/>
    <n v="29"/>
    <n v="8"/>
    <n v="27.586206896551722"/>
    <n v="1"/>
    <n v="3.4482758620689653"/>
    <n v="28.13"/>
    <n v="6"/>
    <n v="21.32954141485958"/>
    <n v="54"/>
    <n v="38"/>
    <n v="70.370370370370367"/>
    <x v="149"/>
    <n v="34"/>
    <n v="23"/>
  </r>
  <r>
    <n v="164"/>
    <x v="5"/>
    <s v="Anandanagar SC"/>
    <n v="6889"/>
    <n v="1240.02"/>
    <n v="999"/>
    <n v="80.563216722310926"/>
    <n v="85"/>
    <n v="69"/>
    <n v="81.17647058823529"/>
    <n v="47"/>
    <n v="10"/>
    <n v="21.276595744680851"/>
    <n v="34"/>
    <n v="72.340425531914903"/>
    <n v="45.589999999999996"/>
    <n v="12"/>
    <n v="26.321561745996931"/>
    <n v="77"/>
    <n v="66"/>
    <n v="85.714285714285708"/>
    <x v="150"/>
    <n v="49"/>
    <n v="40"/>
  </r>
  <r>
    <n v="165"/>
    <x v="5"/>
    <s v="Apurbanagar SC"/>
    <n v="6277"/>
    <n v="1129.8599999999999"/>
    <n v="1258"/>
    <n v="111.34122811675783"/>
    <n v="92"/>
    <n v="68"/>
    <n v="73.91304347826086"/>
    <n v="48"/>
    <n v="10"/>
    <n v="20.833333333333336"/>
    <n v="28"/>
    <n v="58.333333333333336"/>
    <n v="46.56"/>
    <n v="13"/>
    <n v="27.920962199312715"/>
    <n v="83"/>
    <n v="62"/>
    <n v="74.698795180722882"/>
    <x v="151"/>
    <n v="83"/>
    <n v="67"/>
  </r>
  <r>
    <n v="166"/>
    <x v="5"/>
    <s v="Babanpur SC"/>
    <n v="6000"/>
    <n v="1080"/>
    <n v="1135"/>
    <n v="105.09259259259258"/>
    <n v="80"/>
    <n v="75"/>
    <n v="93.75"/>
    <n v="60"/>
    <n v="20"/>
    <n v="33.333333333333329"/>
    <n v="32"/>
    <n v="53.333333333333336"/>
    <n v="58.199999999999996"/>
    <n v="17"/>
    <n v="29.209621993127151"/>
    <n v="74"/>
    <n v="65"/>
    <n v="87.837837837837839"/>
    <x v="152"/>
    <n v="64"/>
    <n v="60"/>
  </r>
  <r>
    <n v="167"/>
    <x v="5"/>
    <s v="Balagarh SC"/>
    <n v="7365"/>
    <n v="1325.7"/>
    <n v="918"/>
    <n v="69.246435845213853"/>
    <n v="118"/>
    <n v="100"/>
    <n v="84.745762711864401"/>
    <n v="67"/>
    <n v="23"/>
    <n v="34.328358208955223"/>
    <n v="0"/>
    <n v="0"/>
    <n v="64.989999999999995"/>
    <n v="20"/>
    <n v="30.773965225419296"/>
    <n v="104"/>
    <n v="76"/>
    <n v="73.076923076923066"/>
    <x v="153"/>
    <n v="67"/>
    <n v="54"/>
  </r>
  <r>
    <n v="168"/>
    <x v="5"/>
    <s v="Bandipur SC"/>
    <n v="7826"/>
    <n v="1408.6799999999998"/>
    <n v="1309"/>
    <n v="92.923871993639452"/>
    <n v="130"/>
    <n v="111"/>
    <n v="85.384615384615387"/>
    <n v="85"/>
    <n v="33"/>
    <n v="38.82352941176471"/>
    <n v="13"/>
    <n v="15.294117647058824"/>
    <n v="82.45"/>
    <n v="30"/>
    <n v="36.38568829593693"/>
    <n v="120"/>
    <n v="123"/>
    <n v="102.49999999999999"/>
    <x v="154"/>
    <n v="97"/>
    <n v="82"/>
  </r>
  <r>
    <n v="169"/>
    <x v="5"/>
    <s v="Bara Kathalia SC"/>
    <n v="6063"/>
    <n v="1091.3399999999999"/>
    <n v="1082"/>
    <n v="99.144171385636014"/>
    <n v="65"/>
    <n v="53"/>
    <n v="81.538461538461533"/>
    <n v="37"/>
    <n v="2"/>
    <n v="5.4054054054054053"/>
    <n v="0"/>
    <n v="0"/>
    <n v="35.89"/>
    <n v="8"/>
    <n v="22.290331568682085"/>
    <n v="57"/>
    <n v="46"/>
    <n v="80.701754385964904"/>
    <x v="155"/>
    <n v="52"/>
    <n v="44"/>
  </r>
  <r>
    <n v="170"/>
    <x v="5"/>
    <s v="Bhatpara SC"/>
    <n v="5279"/>
    <n v="950.21999999999991"/>
    <n v="910"/>
    <n v="95.767295994611771"/>
    <n v="92"/>
    <n v="80"/>
    <n v="86.956521739130437"/>
    <n v="67"/>
    <n v="2"/>
    <n v="2.9850746268656714"/>
    <n v="0"/>
    <n v="0"/>
    <n v="64.989999999999995"/>
    <n v="16"/>
    <n v="24.61917218033544"/>
    <n v="86"/>
    <n v="77"/>
    <n v="89.534883720930239"/>
    <x v="156"/>
    <n v="89"/>
    <n v="44"/>
  </r>
  <r>
    <n v="171"/>
    <x v="5"/>
    <s v="Chak Kathalia SC"/>
    <n v="9513"/>
    <n v="1712.34"/>
    <n v="1391"/>
    <n v="81.233867105831791"/>
    <n v="93"/>
    <n v="88"/>
    <n v="94.623655913978496"/>
    <n v="69"/>
    <n v="12"/>
    <n v="17.391304347826086"/>
    <n v="24"/>
    <n v="34.782608695652172"/>
    <n v="66.929999999999993"/>
    <n v="20"/>
    <n v="29.881966233378161"/>
    <n v="85"/>
    <n v="73"/>
    <n v="85.882352941176464"/>
    <x v="157"/>
    <n v="76"/>
    <n v="61"/>
  </r>
  <r>
    <n v="172"/>
    <x v="5"/>
    <s v="Dangadighila SC"/>
    <n v="9711"/>
    <n v="1747.98"/>
    <n v="1517"/>
    <n v="86.785889998741411"/>
    <n v="177"/>
    <n v="147"/>
    <n v="83.050847457627114"/>
    <n v="85"/>
    <n v="29"/>
    <n v="34.117647058823529"/>
    <n v="47"/>
    <n v="55.294117647058826"/>
    <n v="82.45"/>
    <n v="34"/>
    <n v="41.237113402061851"/>
    <n v="158"/>
    <n v="115"/>
    <n v="72.784810126582272"/>
    <x v="158"/>
    <n v="21"/>
    <n v="3"/>
  </r>
  <r>
    <n v="173"/>
    <x v="5"/>
    <s v="Gidha SC"/>
    <n v="6292"/>
    <n v="1132.56"/>
    <n v="1502"/>
    <n v="132.6199053471781"/>
    <n v="104"/>
    <n v="105"/>
    <n v="100.96153846153845"/>
    <n v="74"/>
    <n v="6"/>
    <n v="8.1081081081081088"/>
    <n v="20"/>
    <n v="27.027027027027028"/>
    <n v="71.78"/>
    <n v="17"/>
    <n v="23.683477291724714"/>
    <n v="95"/>
    <n v="87"/>
    <n v="91.578947368421055"/>
    <x v="159"/>
    <n v="82"/>
    <n v="67"/>
  </r>
  <r>
    <n v="174"/>
    <x v="5"/>
    <s v="Jafarpur Kalitala SC"/>
    <n v="7502"/>
    <n v="1350.36"/>
    <n v="838"/>
    <n v="62.057525400633907"/>
    <n v="44"/>
    <n v="37"/>
    <n v="84.090909090909093"/>
    <n v="29"/>
    <n v="3"/>
    <n v="10.344827586206897"/>
    <n v="17"/>
    <n v="58.620689655172406"/>
    <n v="28.13"/>
    <n v="9"/>
    <n v="31.994312122289369"/>
    <n v="41"/>
    <n v="32"/>
    <n v="78.048780487804876"/>
    <x v="160"/>
    <n v="24"/>
    <n v="20"/>
  </r>
  <r>
    <n v="175"/>
    <x v="5"/>
    <s v="Jogendranagar SC"/>
    <n v="8130"/>
    <n v="1463.3999999999999"/>
    <n v="1439"/>
    <n v="98.332649993166612"/>
    <n v="96"/>
    <n v="83"/>
    <n v="86.458333333333343"/>
    <n v="60"/>
    <n v="2"/>
    <n v="3.3333333333333335"/>
    <n v="5"/>
    <n v="8.3333333333333321"/>
    <n v="58.199999999999996"/>
    <n v="21"/>
    <n v="36.082474226804131"/>
    <n v="85"/>
    <n v="93"/>
    <n v="109.41176470588236"/>
    <x v="161"/>
    <n v="73"/>
    <n v="59"/>
  </r>
  <r>
    <n v="176"/>
    <x v="5"/>
    <s v="Jugberia SC"/>
    <n v="5541"/>
    <n v="997.38"/>
    <n v="862"/>
    <n v="86.426437265635968"/>
    <n v="73"/>
    <n v="55"/>
    <n v="75.342465753424662"/>
    <n v="38"/>
    <n v="3"/>
    <n v="7.8947368421052628"/>
    <n v="5"/>
    <n v="13.157894736842104"/>
    <n v="36.86"/>
    <n v="10"/>
    <n v="27.129679869777533"/>
    <n v="66"/>
    <n v="50"/>
    <n v="75.757575757575751"/>
    <x v="162"/>
    <n v="69"/>
    <n v="45"/>
  </r>
  <r>
    <n v="177"/>
    <x v="5"/>
    <s v="Karnamadhabpur SC"/>
    <n v="7200"/>
    <n v="1296"/>
    <n v="1001"/>
    <n v="77.237654320987659"/>
    <n v="94"/>
    <n v="91"/>
    <n v="96.808510638297875"/>
    <n v="60"/>
    <n v="0"/>
    <n v="0"/>
    <n v="0"/>
    <n v="0"/>
    <n v="58.199999999999996"/>
    <n v="7"/>
    <n v="12.027491408934708"/>
    <n v="85"/>
    <n v="50"/>
    <n v="58.82352941176471"/>
    <x v="163"/>
    <n v="6"/>
    <n v="1"/>
  </r>
  <r>
    <n v="178"/>
    <x v="5"/>
    <s v="Leningarh Subhas Sangha SC"/>
    <n v="5677"/>
    <n v="1021.86"/>
    <n v="882"/>
    <n v="86.313193588162761"/>
    <n v="65"/>
    <n v="81"/>
    <n v="124.61538461538461"/>
    <n v="57"/>
    <n v="23"/>
    <n v="40.350877192982452"/>
    <n v="12"/>
    <n v="21.052631578947366"/>
    <n v="55.29"/>
    <n v="15"/>
    <n v="27.129679869777533"/>
    <n v="60"/>
    <n v="73"/>
    <n v="121.66666666666666"/>
    <x v="164"/>
    <n v="43"/>
    <n v="36"/>
  </r>
  <r>
    <n v="179"/>
    <x v="5"/>
    <s v="Leningarh Technical College SC"/>
    <n v="6951"/>
    <n v="1251.18"/>
    <n v="1202"/>
    <n v="96.069310570821145"/>
    <n v="98"/>
    <n v="56"/>
    <n v="57.142857142857139"/>
    <n v="42"/>
    <n v="14"/>
    <n v="33.333333333333329"/>
    <n v="9"/>
    <n v="21.428571428571427"/>
    <n v="40.74"/>
    <n v="14"/>
    <n v="34.364261168384878"/>
    <n v="90"/>
    <n v="54"/>
    <n v="60"/>
    <x v="165"/>
    <n v="58"/>
    <n v="43"/>
  </r>
  <r>
    <n v="180"/>
    <x v="5"/>
    <s v="Matharangi SC"/>
    <n v="9610"/>
    <n v="1729.8"/>
    <n v="1369"/>
    <n v="79.142097352295053"/>
    <n v="112"/>
    <n v="89"/>
    <n v="79.464285714285708"/>
    <n v="64"/>
    <n v="16"/>
    <n v="25"/>
    <n v="0"/>
    <n v="0"/>
    <n v="62.08"/>
    <n v="16"/>
    <n v="25.773195876288664"/>
    <n v="102"/>
    <n v="78"/>
    <n v="76.470588235294116"/>
    <x v="166"/>
    <n v="66"/>
    <n v="23"/>
  </r>
  <r>
    <n v="181"/>
    <x v="5"/>
    <s v="Mohanpur Sadar SC"/>
    <n v="7723"/>
    <n v="1390.1399999999999"/>
    <n v="1015"/>
    <n v="73.014228782712536"/>
    <n v="89"/>
    <n v="82"/>
    <n v="92.134831460674164"/>
    <n v="58"/>
    <n v="7"/>
    <n v="12.068965517241379"/>
    <n v="12"/>
    <n v="20.689655172413794"/>
    <n v="56.26"/>
    <n v="18"/>
    <n v="31.994312122289369"/>
    <n v="80"/>
    <n v="56"/>
    <n v="70"/>
    <x v="167"/>
    <n v="46"/>
    <n v="15"/>
  </r>
  <r>
    <n v="182"/>
    <x v="5"/>
    <s v="Mohanpur SC"/>
    <n v="12256"/>
    <n v="2206.08"/>
    <n v="1180"/>
    <n v="53.488540760081229"/>
    <n v="149"/>
    <n v="101"/>
    <n v="67.785234899328856"/>
    <n v="78"/>
    <n v="31"/>
    <n v="39.743589743589745"/>
    <n v="54"/>
    <n v="69.230769230769226"/>
    <n v="75.66"/>
    <n v="22"/>
    <n v="29.077451757864132"/>
    <n v="138"/>
    <n v="85"/>
    <n v="61.594202898550719"/>
    <x v="168"/>
    <n v="76"/>
    <n v="67"/>
  </r>
  <r>
    <n v="183"/>
    <x v="5"/>
    <s v="Muragacha SC"/>
    <n v="6249"/>
    <n v="1124.82"/>
    <n v="1921"/>
    <n v="170.7828808164862"/>
    <n v="95"/>
    <n v="117"/>
    <n v="123.15789473684211"/>
    <n v="76"/>
    <n v="17"/>
    <n v="22.368421052631579"/>
    <n v="59"/>
    <n v="77.631578947368425"/>
    <n v="73.72"/>
    <n v="16"/>
    <n v="21.703743895822029"/>
    <n v="80"/>
    <n v="108"/>
    <n v="135"/>
    <x v="169"/>
    <n v="134"/>
    <n v="115"/>
  </r>
  <r>
    <n v="184"/>
    <x v="5"/>
    <s v="Nabapally SC"/>
    <n v="9499"/>
    <n v="1709.82"/>
    <n v="1032"/>
    <n v="60.357230585675694"/>
    <n v="131"/>
    <n v="81"/>
    <n v="61.832061068702295"/>
    <n v="58"/>
    <n v="0"/>
    <n v="0"/>
    <n v="6"/>
    <n v="10.344827586206897"/>
    <n v="56.26"/>
    <n v="17"/>
    <n v="30.216850337717737"/>
    <n v="120"/>
    <n v="67"/>
    <n v="55.833333333333336"/>
    <x v="170"/>
    <n v="61"/>
    <n v="41"/>
  </r>
  <r>
    <n v="185"/>
    <x v="5"/>
    <s v="Patulia Sadar SC"/>
    <n v="7965"/>
    <n v="1433.7"/>
    <n v="1299"/>
    <n v="90.604729022808115"/>
    <n v="106"/>
    <n v="116"/>
    <n v="109.43396226415094"/>
    <n v="78"/>
    <n v="7"/>
    <n v="8.9743589743589745"/>
    <n v="24"/>
    <n v="30.76923076923077"/>
    <n v="75.66"/>
    <n v="18"/>
    <n v="23.790642347343379"/>
    <n v="96"/>
    <n v="98"/>
    <n v="102.08333333333333"/>
    <x v="171"/>
    <n v="55"/>
    <n v="26"/>
  </r>
  <r>
    <n v="186"/>
    <x v="5"/>
    <s v="Ruia Kamarpara SC"/>
    <n v="8340"/>
    <n v="1501.2"/>
    <n v="1040"/>
    <n v="69.277911004529699"/>
    <n v="142"/>
    <n v="106"/>
    <n v="74.647887323943664"/>
    <n v="72"/>
    <n v="5"/>
    <n v="6.9444444444444446"/>
    <n v="11"/>
    <n v="15.277777777777779"/>
    <n v="69.84"/>
    <n v="5"/>
    <n v="7.1592210767468494"/>
    <n v="134"/>
    <n v="60"/>
    <n v="44.776119402985074"/>
    <x v="172"/>
    <n v="20"/>
    <n v="17"/>
  </r>
  <r>
    <n v="187"/>
    <x v="5"/>
    <s v="Ruia Paschimpara SC"/>
    <n v="6255"/>
    <n v="1125.8999999999999"/>
    <n v="1562"/>
    <n v="138.73345767830182"/>
    <n v="82"/>
    <n v="116"/>
    <n v="141.46341463414635"/>
    <n v="87"/>
    <n v="14"/>
    <n v="16.091954022988507"/>
    <n v="41"/>
    <n v="47.126436781609193"/>
    <n v="84.39"/>
    <n v="11"/>
    <n v="13.034719753525298"/>
    <n v="73"/>
    <n v="98"/>
    <n v="134.24657534246575"/>
    <x v="173"/>
    <n v="94"/>
    <n v="68"/>
  </r>
  <r>
    <n v="188"/>
    <x v="5"/>
    <s v="Sewli Sadar SC"/>
    <n v="7671"/>
    <n v="1380.78"/>
    <n v="1036"/>
    <n v="75.03005547589045"/>
    <n v="65"/>
    <n v="59"/>
    <n v="90.769230769230774"/>
    <n v="37"/>
    <n v="10"/>
    <n v="27.027027027027028"/>
    <n v="13"/>
    <n v="35.135135135135137"/>
    <n v="35.89"/>
    <n v="11"/>
    <n v="30.649205906937866"/>
    <n v="58"/>
    <n v="51"/>
    <n v="87.931034482758619"/>
    <x v="174"/>
    <n v="52"/>
    <n v="42"/>
  </r>
  <r>
    <n v="189"/>
    <x v="5"/>
    <s v="Sohidbandhunagar SC"/>
    <n v="6301"/>
    <n v="1134.18"/>
    <n v="1194"/>
    <n v="105.27429508543618"/>
    <n v="100"/>
    <n v="71"/>
    <n v="71"/>
    <n v="57"/>
    <n v="16"/>
    <n v="28.07017543859649"/>
    <n v="21"/>
    <n v="36.84210526315789"/>
    <n v="55.29"/>
    <n v="16"/>
    <n v="28.938325194429371"/>
    <n v="90"/>
    <n v="70"/>
    <n v="77.777777777777786"/>
    <x v="175"/>
    <n v="71"/>
    <n v="65"/>
  </r>
  <r>
    <n v="190"/>
    <x v="5"/>
    <s v="Surjapur SC"/>
    <n v="6804"/>
    <n v="1224.72"/>
    <n v="1200"/>
    <n v="97.981579463060939"/>
    <n v="108"/>
    <n v="98"/>
    <n v="90.740740740740748"/>
    <n v="67"/>
    <n v="20"/>
    <n v="29.850746268656714"/>
    <n v="43"/>
    <n v="64.179104477611943"/>
    <n v="64.989999999999995"/>
    <n v="22"/>
    <n v="33.851361747961228"/>
    <n v="98"/>
    <n v="84"/>
    <n v="85.714285714285708"/>
    <x v="176"/>
    <n v="80"/>
    <n v="72"/>
  </r>
  <r>
    <n v="191"/>
    <x v="5"/>
    <s v="Talbanda SC"/>
    <n v="5912"/>
    <n v="1064.1599999999999"/>
    <n v="1154"/>
    <n v="108.4423394978199"/>
    <n v="70"/>
    <n v="57"/>
    <n v="81.428571428571431"/>
    <n v="47"/>
    <n v="10"/>
    <n v="21.276595744680851"/>
    <n v="4"/>
    <n v="8.5106382978723403"/>
    <n v="45.589999999999996"/>
    <n v="20"/>
    <n v="43.869269576661551"/>
    <n v="64"/>
    <n v="64"/>
    <n v="100"/>
    <x v="177"/>
    <n v="61"/>
    <n v="53"/>
  </r>
  <r>
    <n v="192"/>
    <x v="5"/>
    <s v="Telinipara SC"/>
    <n v="6504"/>
    <n v="1170.72"/>
    <n v="1153"/>
    <n v="98.48640153068196"/>
    <n v="96"/>
    <n v="80"/>
    <n v="83.333333333333343"/>
    <n v="52"/>
    <n v="10"/>
    <n v="19.230769230769234"/>
    <n v="13"/>
    <n v="25"/>
    <n v="50.44"/>
    <n v="18"/>
    <n v="35.685963521015069"/>
    <n v="85"/>
    <n v="73"/>
    <n v="85.882352941176464"/>
    <x v="178"/>
    <n v="54"/>
    <n v="4"/>
  </r>
  <r>
    <n v="193"/>
    <x v="5"/>
    <s v="Thakurcolony SC"/>
    <n v="8530"/>
    <n v="1535.3999999999999"/>
    <n v="1206"/>
    <n v="78.546307151230948"/>
    <n v="117"/>
    <n v="107"/>
    <n v="91.452991452991455"/>
    <n v="71"/>
    <n v="0"/>
    <n v="0"/>
    <n v="1"/>
    <n v="1.4084507042253522"/>
    <n v="68.87"/>
    <n v="16"/>
    <n v="23.232176564541891"/>
    <n v="100"/>
    <n v="97"/>
    <n v="97"/>
    <x v="179"/>
    <n v="84"/>
    <n v="76"/>
  </r>
  <r>
    <n v="194"/>
    <x v="6"/>
    <s v="Akaipur SC"/>
    <n v="10638"/>
    <n v="1914.84"/>
    <n v="1605"/>
    <n v="83.819013599047437"/>
    <n v="174"/>
    <n v="166"/>
    <n v="95.402298850574709"/>
    <n v="128"/>
    <n v="21"/>
    <n v="16.40625"/>
    <n v="36"/>
    <n v="28.125"/>
    <n v="124.16"/>
    <n v="33"/>
    <n v="26.578608247422679"/>
    <n v="158"/>
    <n v="112"/>
    <n v="70.886075949367083"/>
    <x v="180"/>
    <n v="127"/>
    <n v="94"/>
  </r>
  <r>
    <n v="195"/>
    <x v="6"/>
    <s v="Aramdanga SC"/>
    <n v="7536"/>
    <n v="1356.48"/>
    <n v="1294"/>
    <n v="95.393960839820707"/>
    <n v="105"/>
    <n v="106"/>
    <n v="100.95238095238095"/>
    <n v="75"/>
    <n v="19"/>
    <n v="25.333333333333336"/>
    <n v="40"/>
    <n v="53.333333333333336"/>
    <n v="72.75"/>
    <n v="21"/>
    <n v="28.865979381443296"/>
    <n v="95"/>
    <n v="95"/>
    <n v="100"/>
    <x v="181"/>
    <n v="80"/>
    <n v="71"/>
  </r>
  <r>
    <n v="196"/>
    <x v="6"/>
    <s v="Arsingri SC"/>
    <n v="6144"/>
    <n v="1105.92"/>
    <n v="1031"/>
    <n v="93.225549768518505"/>
    <n v="73"/>
    <n v="63"/>
    <n v="86.301369863013704"/>
    <n v="50"/>
    <n v="21"/>
    <n v="42"/>
    <n v="43"/>
    <n v="86"/>
    <n v="48.5"/>
    <n v="22"/>
    <n v="45.360824742268044"/>
    <n v="66"/>
    <n v="51"/>
    <n v="77.272727272727266"/>
    <x v="182"/>
    <n v="60"/>
    <n v="58"/>
  </r>
  <r>
    <n v="197"/>
    <x v="6"/>
    <s v="Ashurhat SC"/>
    <n v="8308"/>
    <n v="1495.44"/>
    <n v="1280"/>
    <n v="85.593537687904558"/>
    <n v="138"/>
    <n v="132"/>
    <n v="95.652173913043484"/>
    <n v="96"/>
    <n v="14"/>
    <n v="14.583333333333334"/>
    <n v="47"/>
    <n v="48.958333333333329"/>
    <n v="93.12"/>
    <n v="16"/>
    <n v="17.182130584192439"/>
    <n v="125"/>
    <n v="83"/>
    <n v="66.400000000000006"/>
    <x v="183"/>
    <n v="91"/>
    <n v="54"/>
  </r>
  <r>
    <n v="198"/>
    <x v="6"/>
    <s v="Bagangram SC"/>
    <n v="8123"/>
    <n v="1462.1399999999999"/>
    <n v="969"/>
    <n v="66.27272354220527"/>
    <n v="114"/>
    <n v="113"/>
    <n v="99.122807017543863"/>
    <n v="82"/>
    <n v="15"/>
    <n v="18.292682926829269"/>
    <n v="18"/>
    <n v="21.951219512195124"/>
    <n v="79.539999999999992"/>
    <n v="19"/>
    <n v="23.887352275584615"/>
    <n v="103"/>
    <n v="100"/>
    <n v="97.087378640776706"/>
    <x v="113"/>
    <n v="48"/>
    <n v="0"/>
  </r>
  <r>
    <n v="199"/>
    <x v="6"/>
    <s v="Bairampur SC"/>
    <n v="8351"/>
    <n v="1503.1799999999998"/>
    <n v="1341"/>
    <n v="89.21087294934739"/>
    <n v="114"/>
    <n v="106"/>
    <n v="92.982456140350877"/>
    <n v="85"/>
    <n v="16"/>
    <n v="18.823529411764707"/>
    <n v="48"/>
    <n v="56.470588235294116"/>
    <n v="82.45"/>
    <n v="27"/>
    <n v="32.747119466343236"/>
    <n v="103"/>
    <n v="103"/>
    <n v="100"/>
    <x v="184"/>
    <n v="101"/>
    <n v="83"/>
  </r>
  <r>
    <n v="200"/>
    <x v="6"/>
    <s v="Barrackpur SC"/>
    <n v="6970"/>
    <n v="1254.5999999999999"/>
    <n v="759"/>
    <n v="60.497369679579151"/>
    <n v="104"/>
    <n v="96"/>
    <n v="92.307692307692307"/>
    <n v="76"/>
    <n v="13"/>
    <n v="17.105263157894736"/>
    <n v="41"/>
    <n v="53.94736842105263"/>
    <n v="73.72"/>
    <n v="25"/>
    <n v="33.912099837221923"/>
    <n v="94"/>
    <n v="84"/>
    <n v="89.361702127659569"/>
    <x v="185"/>
    <n v="81"/>
    <n v="24"/>
  </r>
  <r>
    <n v="201"/>
    <x v="6"/>
    <s v="Belgharia SC"/>
    <n v="9368"/>
    <n v="1686.24"/>
    <n v="1644"/>
    <n v="97.495018502704241"/>
    <n v="143"/>
    <n v="137"/>
    <n v="95.8041958041958"/>
    <n v="117"/>
    <n v="20"/>
    <n v="17.094017094017094"/>
    <n v="16"/>
    <n v="13.675213675213676"/>
    <n v="113.49"/>
    <n v="24"/>
    <n v="21.147237642083002"/>
    <n v="130"/>
    <n v="110"/>
    <n v="84.615384615384613"/>
    <x v="186"/>
    <n v="63"/>
    <n v="61"/>
  </r>
  <r>
    <n v="202"/>
    <x v="6"/>
    <s v="Belta SC"/>
    <n v="5930"/>
    <n v="1067.3999999999999"/>
    <n v="1138"/>
    <n v="106.61420273561927"/>
    <n v="80"/>
    <n v="68"/>
    <n v="85"/>
    <n v="63"/>
    <n v="15"/>
    <n v="23.809523809523807"/>
    <n v="36"/>
    <n v="57.142857142857139"/>
    <n v="61.11"/>
    <n v="14"/>
    <n v="22.90950744558992"/>
    <n v="72"/>
    <n v="63"/>
    <n v="87.5"/>
    <x v="187"/>
    <n v="84"/>
    <n v="74"/>
  </r>
  <r>
    <n v="203"/>
    <x v="6"/>
    <s v="Bhanderkhola SC"/>
    <n v="7169"/>
    <n v="1290.4199999999998"/>
    <n v="1221"/>
    <n v="94.620356163109705"/>
    <n v="90"/>
    <n v="83"/>
    <n v="92.222222222222229"/>
    <n v="69"/>
    <n v="24"/>
    <n v="34.782608695652172"/>
    <n v="30"/>
    <n v="43.478260869565219"/>
    <n v="66.929999999999993"/>
    <n v="26"/>
    <n v="38.846556103391606"/>
    <n v="81"/>
    <n v="66"/>
    <n v="81.481481481481481"/>
    <x v="188"/>
    <n v="99"/>
    <n v="94"/>
  </r>
  <r>
    <n v="204"/>
    <x v="6"/>
    <s v="Birkrishnapur SC"/>
    <n v="6564"/>
    <n v="1181.52"/>
    <n v="947"/>
    <n v="80.150991942582436"/>
    <n v="87"/>
    <n v="86"/>
    <n v="98.850574712643677"/>
    <n v="55"/>
    <n v="16"/>
    <n v="29.09090909090909"/>
    <n v="37"/>
    <n v="67.272727272727266"/>
    <n v="53.35"/>
    <n v="11"/>
    <n v="20.618556701030926"/>
    <n v="79"/>
    <n v="76"/>
    <n v="96.202531645569621"/>
    <x v="189"/>
    <n v="81"/>
    <n v="66"/>
  </r>
  <r>
    <n v="205"/>
    <x v="6"/>
    <s v="Boaldah SC"/>
    <n v="10943"/>
    <n v="1969.74"/>
    <n v="1963"/>
    <n v="99.657822859869825"/>
    <n v="179"/>
    <n v="166"/>
    <n v="92.737430167597765"/>
    <n v="129"/>
    <n v="33"/>
    <n v="25.581395348837212"/>
    <n v="75"/>
    <n v="58.139534883720934"/>
    <n v="125.13"/>
    <n v="37"/>
    <n v="29.569247982098616"/>
    <n v="162"/>
    <n v="154"/>
    <n v="95.061728395061735"/>
    <x v="190"/>
    <n v="149"/>
    <n v="111"/>
  </r>
  <r>
    <n v="206"/>
    <x v="6"/>
    <s v="Chamta SC"/>
    <n v="10356"/>
    <n v="1864.08"/>
    <n v="1931"/>
    <n v="103.58997467919832"/>
    <n v="130"/>
    <n v="118"/>
    <n v="90.769230769230774"/>
    <n v="98"/>
    <n v="25"/>
    <n v="25.510204081632654"/>
    <n v="73"/>
    <n v="74.489795918367349"/>
    <n v="95.06"/>
    <n v="31"/>
    <n v="32.610982537344832"/>
    <n v="118"/>
    <n v="115"/>
    <n v="97.457627118644069"/>
    <x v="191"/>
    <n v="106"/>
    <n v="99"/>
  </r>
  <r>
    <n v="207"/>
    <x v="6"/>
    <s v="Chanda SC"/>
    <n v="7949"/>
    <n v="1430.82"/>
    <n v="1362"/>
    <n v="95.19017067136329"/>
    <n v="94"/>
    <n v="90"/>
    <n v="95.744680851063833"/>
    <n v="64"/>
    <n v="17"/>
    <n v="26.5625"/>
    <n v="40"/>
    <n v="62.5"/>
    <n v="62.08"/>
    <n v="17"/>
    <n v="27.384020618556704"/>
    <n v="85"/>
    <n v="78"/>
    <n v="91.764705882352942"/>
    <x v="192"/>
    <n v="92"/>
    <n v="90"/>
  </r>
  <r>
    <n v="208"/>
    <x v="6"/>
    <s v="Chhayghoria SC"/>
    <n v="4843"/>
    <n v="871.74"/>
    <n v="694"/>
    <n v="79.610893156216306"/>
    <n v="57"/>
    <n v="59"/>
    <n v="103.50877192982458"/>
    <n v="45"/>
    <n v="15"/>
    <n v="33.333333333333329"/>
    <n v="7"/>
    <n v="15.555555555555555"/>
    <n v="43.65"/>
    <n v="12"/>
    <n v="27.491408934707906"/>
    <n v="51"/>
    <n v="39"/>
    <n v="76.470588235294116"/>
    <x v="98"/>
    <n v="42"/>
    <n v="39"/>
  </r>
  <r>
    <n v="209"/>
    <x v="6"/>
    <s v="Chowberia SC"/>
    <n v="6728"/>
    <n v="1211.04"/>
    <n v="1157"/>
    <n v="95.53771964592417"/>
    <n v="83"/>
    <n v="80"/>
    <n v="96.385542168674704"/>
    <n v="67"/>
    <n v="17"/>
    <n v="25.373134328358208"/>
    <n v="31"/>
    <n v="46.268656716417908"/>
    <n v="64.989999999999995"/>
    <n v="19"/>
    <n v="29.23526696414833"/>
    <n v="75"/>
    <n v="75"/>
    <n v="100"/>
    <x v="193"/>
    <n v="80"/>
    <n v="77"/>
  </r>
  <r>
    <n v="210"/>
    <x v="6"/>
    <s v="Damdama SC"/>
    <n v="6847"/>
    <n v="1232.46"/>
    <n v="1059"/>
    <n v="85.92570955649677"/>
    <n v="90"/>
    <n v="79"/>
    <n v="87.777777777777771"/>
    <n v="59"/>
    <n v="16"/>
    <n v="27.118644067796609"/>
    <n v="10"/>
    <n v="16.949152542372879"/>
    <n v="57.23"/>
    <n v="20"/>
    <n v="34.946706272933774"/>
    <n v="81"/>
    <n v="79"/>
    <n v="97.53086419753086"/>
    <x v="123"/>
    <n v="83"/>
    <n v="74"/>
  </r>
  <r>
    <n v="211"/>
    <x v="6"/>
    <s v="Dharampukuria SC"/>
    <n v="6586"/>
    <n v="1185.48"/>
    <n v="1059"/>
    <n v="89.330903937645516"/>
    <n v="94"/>
    <n v="72"/>
    <n v="76.59574468085107"/>
    <n v="45"/>
    <n v="11"/>
    <n v="24.444444444444443"/>
    <n v="24"/>
    <n v="53.333333333333336"/>
    <n v="43.65"/>
    <n v="12"/>
    <n v="27.491408934707906"/>
    <n v="85"/>
    <n v="80"/>
    <n v="94.117647058823522"/>
    <x v="81"/>
    <n v="22"/>
    <n v="21"/>
  </r>
  <r>
    <n v="212"/>
    <x v="6"/>
    <s v="Dighari SC"/>
    <n v="6051"/>
    <n v="1089.18"/>
    <n v="966"/>
    <n v="88.69057456067867"/>
    <n v="87"/>
    <n v="87"/>
    <n v="100"/>
    <n v="61"/>
    <n v="24"/>
    <n v="39.344262295081968"/>
    <n v="50"/>
    <n v="81.967213114754102"/>
    <n v="59.17"/>
    <n v="22"/>
    <n v="37.18100388710495"/>
    <n v="79"/>
    <n v="90"/>
    <n v="113.9240506329114"/>
    <x v="194"/>
    <n v="67"/>
    <n v="56"/>
  </r>
  <r>
    <n v="213"/>
    <x v="6"/>
    <s v="Fakirbagan SC"/>
    <n v="5066"/>
    <n v="911.88"/>
    <n v="895"/>
    <n v="98.148879238496292"/>
    <n v="80"/>
    <n v="76"/>
    <n v="95"/>
    <n v="65"/>
    <n v="22"/>
    <n v="33.846153846153847"/>
    <n v="49"/>
    <n v="75.384615384615387"/>
    <n v="63.05"/>
    <n v="22"/>
    <n v="34.892942109436959"/>
    <n v="72"/>
    <n v="69"/>
    <n v="95.833333333333343"/>
    <x v="48"/>
    <n v="68"/>
    <n v="61"/>
  </r>
  <r>
    <n v="214"/>
    <x v="6"/>
    <s v="Fulbari SC"/>
    <n v="7044"/>
    <n v="1267.9199999999998"/>
    <n v="1087"/>
    <n v="85.730960943908144"/>
    <n v="88"/>
    <n v="84"/>
    <n v="95.454545454545453"/>
    <n v="72"/>
    <n v="10"/>
    <n v="13.888888888888889"/>
    <n v="30"/>
    <n v="41.666666666666671"/>
    <n v="69.84"/>
    <n v="15"/>
    <n v="21.477663230240548"/>
    <n v="80"/>
    <n v="70"/>
    <n v="87.5"/>
    <x v="113"/>
    <n v="1"/>
    <n v="0"/>
  </r>
  <r>
    <n v="215"/>
    <x v="6"/>
    <s v="Ganganandapur SC"/>
    <n v="9573"/>
    <n v="1723.1399999999999"/>
    <n v="1462"/>
    <n v="84.845108348712245"/>
    <n v="152"/>
    <n v="151"/>
    <n v="99.342105263157904"/>
    <n v="111"/>
    <n v="35"/>
    <n v="31.531531531531531"/>
    <n v="75"/>
    <n v="67.567567567567565"/>
    <n v="107.67"/>
    <n v="35"/>
    <n v="32.506733537661368"/>
    <n v="138"/>
    <n v="124"/>
    <n v="89.85507246376811"/>
    <x v="127"/>
    <n v="128"/>
    <n v="116"/>
  </r>
  <r>
    <n v="216"/>
    <x v="6"/>
    <s v="Ganrapota SC"/>
    <n v="7430"/>
    <n v="1337.3999999999999"/>
    <n v="1169"/>
    <n v="87.408404366681623"/>
    <n v="108"/>
    <n v="100"/>
    <n v="92.592592592592595"/>
    <n v="76"/>
    <n v="13"/>
    <n v="17.105263157894736"/>
    <n v="22"/>
    <n v="28.947368421052634"/>
    <n v="73.72"/>
    <n v="20"/>
    <n v="27.129679869777533"/>
    <n v="98"/>
    <n v="84"/>
    <n v="85.714285714285708"/>
    <x v="195"/>
    <n v="93"/>
    <n v="79"/>
  </r>
  <r>
    <n v="217"/>
    <x v="6"/>
    <s v="Gopalnagar SC"/>
    <n v="13375"/>
    <n v="2407.5"/>
    <n v="1350"/>
    <n v="56.074766355140184"/>
    <n v="137"/>
    <n v="125"/>
    <n v="91.240875912408754"/>
    <n v="105"/>
    <n v="52"/>
    <n v="49.523809523809526"/>
    <n v="81"/>
    <n v="77.142857142857153"/>
    <n v="101.85"/>
    <n v="54"/>
    <n v="53.019145802650961"/>
    <n v="124"/>
    <n v="122"/>
    <n v="98.387096774193552"/>
    <x v="196"/>
    <n v="128"/>
    <n v="99"/>
  </r>
  <r>
    <n v="218"/>
    <x v="6"/>
    <s v="Haridaspur SC"/>
    <n v="5832"/>
    <n v="1049.76"/>
    <n v="812"/>
    <n v="77.351013565005331"/>
    <n v="80"/>
    <n v="74"/>
    <n v="92.5"/>
    <n v="52"/>
    <n v="22"/>
    <n v="42.307692307692307"/>
    <n v="36"/>
    <n v="69.230769230769226"/>
    <n v="50.44"/>
    <n v="15"/>
    <n v="29.738302934179224"/>
    <n v="72"/>
    <n v="74"/>
    <n v="102.77777777777777"/>
    <x v="197"/>
    <n v="64"/>
    <n v="62"/>
  </r>
  <r>
    <n v="219"/>
    <x v="6"/>
    <s v="Hingli(Gopinathpur) SC"/>
    <n v="6075"/>
    <n v="1093.5"/>
    <n v="1034"/>
    <n v="94.55875628715134"/>
    <n v="97"/>
    <n v="96"/>
    <n v="98.969072164948457"/>
    <n v="61"/>
    <n v="19"/>
    <n v="31.147540983606557"/>
    <n v="34"/>
    <n v="55.737704918032783"/>
    <n v="59.17"/>
    <n v="20"/>
    <n v="33.800912624640866"/>
    <n v="88"/>
    <n v="90"/>
    <n v="102.27272727272727"/>
    <x v="181"/>
    <n v="80"/>
    <n v="71"/>
  </r>
  <r>
    <n v="220"/>
    <x v="6"/>
    <s v="Joyantipur SC"/>
    <n v="6797"/>
    <n v="1223.46"/>
    <n v="952"/>
    <n v="77.81210664835794"/>
    <n v="104"/>
    <n v="87"/>
    <n v="83.65384615384616"/>
    <n v="60"/>
    <n v="11"/>
    <n v="18.333333333333332"/>
    <n v="37"/>
    <n v="61.666666666666671"/>
    <n v="58.199999999999996"/>
    <n v="6"/>
    <n v="10.309278350515465"/>
    <n v="94"/>
    <n v="72"/>
    <n v="76.59574468085107"/>
    <x v="198"/>
    <n v="94"/>
    <n v="87"/>
  </r>
  <r>
    <n v="221"/>
    <x v="6"/>
    <s v="Kaliani SC"/>
    <n v="5244"/>
    <n v="943.92"/>
    <n v="792"/>
    <n v="83.905415713196035"/>
    <n v="57"/>
    <n v="49"/>
    <n v="85.964912280701753"/>
    <n v="39"/>
    <n v="11"/>
    <n v="28.205128205128204"/>
    <n v="17"/>
    <n v="43.589743589743591"/>
    <n v="37.83"/>
    <n v="11"/>
    <n v="29.077451757864132"/>
    <n v="51"/>
    <n v="46"/>
    <n v="90.196078431372555"/>
    <x v="199"/>
    <n v="52"/>
    <n v="45"/>
  </r>
  <r>
    <n v="222"/>
    <x v="6"/>
    <s v="Kansona SC"/>
    <n v="8400"/>
    <n v="1512"/>
    <n v="1371"/>
    <n v="90.674603174603178"/>
    <n v="129"/>
    <n v="129"/>
    <n v="100"/>
    <n v="95"/>
    <n v="30"/>
    <n v="31.578947368421051"/>
    <n v="3"/>
    <n v="3.1578947368421053"/>
    <n v="92.149999999999991"/>
    <n v="20"/>
    <n v="21.703743895822029"/>
    <n v="117"/>
    <n v="109"/>
    <n v="93.162393162393158"/>
    <x v="200"/>
    <n v="101"/>
    <n v="71"/>
  </r>
  <r>
    <n v="223"/>
    <x v="6"/>
    <s v="Khalitpur SC"/>
    <n v="4507"/>
    <n v="811.26"/>
    <n v="690"/>
    <n v="85.052880704089944"/>
    <n v="74"/>
    <n v="72"/>
    <n v="97.297297297297305"/>
    <n v="47"/>
    <n v="11"/>
    <n v="23.404255319148938"/>
    <n v="29"/>
    <n v="61.702127659574465"/>
    <n v="45.589999999999996"/>
    <n v="11"/>
    <n v="24.128098267163853"/>
    <n v="67"/>
    <n v="60"/>
    <n v="89.552238805970148"/>
    <x v="201"/>
    <n v="77"/>
    <n v="69"/>
  </r>
  <r>
    <n v="224"/>
    <x v="6"/>
    <s v="Khamarkhola SC"/>
    <n v="9863"/>
    <n v="1775.34"/>
    <n v="1082"/>
    <n v="60.946072301643625"/>
    <n v="101"/>
    <n v="92"/>
    <n v="91.089108910891099"/>
    <n v="64"/>
    <n v="5"/>
    <n v="7.8125"/>
    <n v="33"/>
    <n v="51.5625"/>
    <n v="62.08"/>
    <n v="8"/>
    <n v="12.886597938144332"/>
    <n v="91"/>
    <n v="84"/>
    <n v="92.307692307692307"/>
    <x v="202"/>
    <n v="38"/>
    <n v="11"/>
  </r>
  <r>
    <n v="225"/>
    <x v="6"/>
    <s v="Kharua Rajapur SC"/>
    <n v="7437"/>
    <n v="1338.6599999999999"/>
    <n v="1082"/>
    <n v="80.827095752468892"/>
    <n v="104"/>
    <n v="109"/>
    <n v="104.80769230769231"/>
    <n v="59"/>
    <n v="12"/>
    <n v="20.33898305084746"/>
    <n v="39"/>
    <n v="66.101694915254242"/>
    <n v="57.23"/>
    <n v="24"/>
    <n v="41.936047527520529"/>
    <n v="94"/>
    <n v="90"/>
    <n v="95.744680851063833"/>
    <x v="175"/>
    <n v="71"/>
    <n v="65"/>
  </r>
  <r>
    <n v="226"/>
    <x v="6"/>
    <s v="Khottapara SC"/>
    <n v="7854"/>
    <n v="1413.72"/>
    <n v="1567"/>
    <n v="110.84231672466967"/>
    <n v="149"/>
    <n v="100"/>
    <n v="67.114093959731548"/>
    <n v="53"/>
    <n v="16"/>
    <n v="30.188679245283019"/>
    <n v="40"/>
    <n v="75.471698113207552"/>
    <n v="51.41"/>
    <n v="23"/>
    <n v="44.738377747519941"/>
    <n v="135"/>
    <n v="87"/>
    <n v="64.444444444444443"/>
    <x v="203"/>
    <n v="115"/>
    <n v="72"/>
  </r>
  <r>
    <n v="227"/>
    <x v="6"/>
    <s v="Kuchiamora SC"/>
    <n v="8894"/>
    <n v="1600.9199999999998"/>
    <n v="1832"/>
    <n v="114.43420033480749"/>
    <n v="129"/>
    <n v="128"/>
    <n v="99.224806201550393"/>
    <n v="100"/>
    <n v="11"/>
    <n v="11"/>
    <n v="24"/>
    <n v="24"/>
    <n v="97"/>
    <n v="21"/>
    <n v="21.649484536082475"/>
    <n v="117"/>
    <n v="101"/>
    <n v="86.324786324786331"/>
    <x v="204"/>
    <n v="41"/>
    <n v="24"/>
  </r>
  <r>
    <n v="228"/>
    <x v="6"/>
    <s v="Media SC"/>
    <n v="12593"/>
    <n v="2266.7399999999998"/>
    <n v="1971"/>
    <n v="86.95306916540936"/>
    <n v="191"/>
    <n v="187"/>
    <n v="97.905759162303667"/>
    <n v="143"/>
    <n v="26"/>
    <n v="18.181818181818183"/>
    <n v="58"/>
    <n v="40.55944055944056"/>
    <n v="138.71"/>
    <n v="46"/>
    <n v="33.162713575084709"/>
    <n v="174"/>
    <n v="162"/>
    <n v="93.103448275862064"/>
    <x v="205"/>
    <n v="82"/>
    <n v="53"/>
  </r>
  <r>
    <n v="229"/>
    <x v="6"/>
    <s v="Monigram SC"/>
    <n v="6382"/>
    <n v="1148.76"/>
    <n v="1128"/>
    <n v="98.19283401232633"/>
    <n v="94"/>
    <n v="89"/>
    <n v="94.680851063829792"/>
    <n v="71"/>
    <n v="27"/>
    <n v="38.028169014084504"/>
    <n v="51"/>
    <n v="71.83098591549296"/>
    <n v="68.87"/>
    <n v="26"/>
    <n v="37.752286917380566"/>
    <n v="85"/>
    <n v="86"/>
    <n v="101.17647058823529"/>
    <x v="206"/>
    <n v="93"/>
    <n v="86"/>
  </r>
  <r>
    <n v="230"/>
    <x v="6"/>
    <s v="Nahata SC"/>
    <n v="7644"/>
    <n v="1375.9199999999998"/>
    <n v="1147"/>
    <n v="83.362404790976228"/>
    <n v="73"/>
    <n v="64"/>
    <n v="87.671232876712324"/>
    <n v="48"/>
    <n v="12"/>
    <n v="25"/>
    <n v="17"/>
    <n v="35.416666666666671"/>
    <n v="46.56"/>
    <n v="10"/>
    <n v="21.477663230240548"/>
    <n v="66"/>
    <n v="58"/>
    <n v="87.878787878787875"/>
    <x v="207"/>
    <n v="61"/>
    <n v="59"/>
  </r>
  <r>
    <n v="231"/>
    <x v="6"/>
    <s v="Nakful SC"/>
    <n v="5398"/>
    <n v="971.64"/>
    <n v="840"/>
    <n v="86.451772261331357"/>
    <n v="72"/>
    <n v="68"/>
    <n v="94.444444444444443"/>
    <n v="53"/>
    <n v="14"/>
    <n v="26.415094339622641"/>
    <n v="35"/>
    <n v="66.037735849056602"/>
    <n v="51.41"/>
    <n v="13"/>
    <n v="25.286909161641706"/>
    <n v="65"/>
    <n v="47"/>
    <n v="72.307692307692307"/>
    <x v="208"/>
    <n v="65"/>
    <n v="56"/>
  </r>
  <r>
    <n v="232"/>
    <x v="6"/>
    <s v="North Kalupur SC"/>
    <n v="8188"/>
    <n v="1473.84"/>
    <n v="1434"/>
    <n v="97.296857189382848"/>
    <n v="108"/>
    <n v="103"/>
    <n v="95.370370370370367"/>
    <n v="82"/>
    <n v="35"/>
    <n v="42.68292682926829"/>
    <n v="52"/>
    <n v="63.414634146341463"/>
    <n v="79.539999999999992"/>
    <n v="24"/>
    <n v="30.173497611264779"/>
    <n v="98"/>
    <n v="93"/>
    <n v="94.897959183673478"/>
    <x v="209"/>
    <n v="91"/>
    <n v="90"/>
  </r>
  <r>
    <n v="233"/>
    <x v="6"/>
    <s v="Notidanga SC"/>
    <n v="9508"/>
    <n v="1711.4399999999998"/>
    <n v="1389"/>
    <n v="81.159725143738612"/>
    <n v="158"/>
    <n v="153"/>
    <n v="96.835443037974684"/>
    <n v="68"/>
    <n v="28"/>
    <n v="41.17647058823529"/>
    <n v="38"/>
    <n v="55.882352941176471"/>
    <n v="65.959999999999994"/>
    <n v="27"/>
    <n v="40.933899332929052"/>
    <n v="143"/>
    <n v="141"/>
    <n v="98.6013986013986"/>
    <x v="179"/>
    <n v="21"/>
    <n v="19"/>
  </r>
  <r>
    <n v="234"/>
    <x v="6"/>
    <s v="Paikpara SC"/>
    <n v="13285"/>
    <n v="2391.2999999999997"/>
    <n v="1862"/>
    <n v="77.865596119265675"/>
    <n v="202"/>
    <n v="178"/>
    <n v="88.118811881188122"/>
    <n v="114"/>
    <n v="38"/>
    <n v="33.333333333333329"/>
    <n v="49"/>
    <n v="42.982456140350877"/>
    <n v="110.58"/>
    <n v="39"/>
    <n v="35.268583830710796"/>
    <n v="184"/>
    <n v="184"/>
    <n v="100"/>
    <x v="210"/>
    <n v="187"/>
    <n v="158"/>
  </r>
  <r>
    <n v="235"/>
    <x v="6"/>
    <s v="Palla SC"/>
    <n v="8267"/>
    <n v="1488.06"/>
    <n v="1304"/>
    <n v="87.630875099122349"/>
    <n v="114"/>
    <n v="91"/>
    <n v="79.824561403508781"/>
    <n v="66"/>
    <n v="13"/>
    <n v="19.696969696969695"/>
    <n v="41"/>
    <n v="62.121212121212125"/>
    <n v="64.02"/>
    <n v="18"/>
    <n v="28.116213683223997"/>
    <n v="103"/>
    <n v="99"/>
    <n v="96.116504854368941"/>
    <x v="211"/>
    <n v="104"/>
    <n v="93"/>
  </r>
  <r>
    <n v="236"/>
    <x v="6"/>
    <s v="Panchita SC"/>
    <n v="5766"/>
    <n v="1037.8799999999999"/>
    <n v="614"/>
    <n v="59.159054996724102"/>
    <n v="77"/>
    <n v="70"/>
    <n v="90.909090909090907"/>
    <n v="52"/>
    <n v="14"/>
    <n v="26.923076923076923"/>
    <n v="12"/>
    <n v="23.076923076923077"/>
    <n v="50.44"/>
    <n v="18"/>
    <n v="35.685963521015069"/>
    <n v="70"/>
    <n v="68"/>
    <n v="97.142857142857139"/>
    <x v="212"/>
    <n v="31"/>
    <n v="17"/>
  </r>
  <r>
    <n v="237"/>
    <x v="6"/>
    <s v="Panchpota SC"/>
    <n v="9241"/>
    <n v="1663.3799999999999"/>
    <n v="1439"/>
    <n v="86.510598901032836"/>
    <n v="141"/>
    <n v="124"/>
    <n v="87.943262411347519"/>
    <n v="82"/>
    <n v="38"/>
    <n v="46.341463414634148"/>
    <n v="60"/>
    <n v="73.170731707317074"/>
    <n v="79.539999999999992"/>
    <n v="30"/>
    <n v="37.71687201408097"/>
    <n v="128"/>
    <n v="131"/>
    <n v="102.34375"/>
    <x v="213"/>
    <n v="129"/>
    <n v="120"/>
  </r>
  <r>
    <n v="238"/>
    <x v="6"/>
    <s v="Patshimulia SC"/>
    <n v="7909"/>
    <n v="1423.62"/>
    <n v="1425"/>
    <n v="100.09693598010705"/>
    <n v="109"/>
    <n v="109"/>
    <n v="100"/>
    <n v="92"/>
    <n v="25"/>
    <n v="27.173913043478258"/>
    <n v="70"/>
    <n v="76.08695652173914"/>
    <n v="89.24"/>
    <n v="31"/>
    <n v="34.737785746302109"/>
    <n v="99"/>
    <n v="108"/>
    <n v="109.09090909090908"/>
    <x v="214"/>
    <n v="93"/>
    <n v="93"/>
  </r>
  <r>
    <n v="239"/>
    <x v="6"/>
    <s v="Polta SC"/>
    <n v="8139"/>
    <n v="1465.02"/>
    <n v="1248"/>
    <n v="85.186550354261385"/>
    <n v="115"/>
    <n v="109"/>
    <n v="94.782608695652172"/>
    <n v="90"/>
    <n v="21"/>
    <n v="23.333333333333332"/>
    <n v="59"/>
    <n v="65.555555555555557"/>
    <n v="87.3"/>
    <n v="20"/>
    <n v="22.90950744558992"/>
    <n v="104"/>
    <n v="95"/>
    <n v="91.34615384615384"/>
    <x v="215"/>
    <n v="93"/>
    <n v="76"/>
  </r>
  <r>
    <n v="240"/>
    <x v="6"/>
    <s v="Puraton Bongaon SC"/>
    <n v="8895"/>
    <n v="1601.1"/>
    <n v="1266"/>
    <n v="79.070638935731679"/>
    <n v="112"/>
    <n v="108"/>
    <n v="96.428571428571431"/>
    <n v="56"/>
    <n v="18"/>
    <n v="32.142857142857146"/>
    <n v="43"/>
    <n v="76.785714285714292"/>
    <n v="54.32"/>
    <n v="18"/>
    <n v="33.136966126656844"/>
    <n v="101"/>
    <n v="79"/>
    <n v="78.21782178217822"/>
    <x v="216"/>
    <n v="101"/>
    <n v="89"/>
  </r>
  <r>
    <n v="241"/>
    <x v="6"/>
    <s v="Ramsankarpur SC"/>
    <n v="3909"/>
    <n v="703.62"/>
    <n v="723"/>
    <n v="102.75432762002217"/>
    <n v="62"/>
    <n v="53"/>
    <n v="85.483870967741936"/>
    <n v="43"/>
    <n v="11"/>
    <n v="25.581395348837212"/>
    <n v="30"/>
    <n v="69.767441860465112"/>
    <n v="41.71"/>
    <n v="9"/>
    <n v="21.577559338288179"/>
    <n v="56"/>
    <n v="54"/>
    <n v="96.428571428571431"/>
    <x v="217"/>
    <n v="42"/>
    <n v="33"/>
  </r>
  <r>
    <n v="242"/>
    <x v="6"/>
    <s v="Satashi SC"/>
    <n v="4894"/>
    <n v="880.92"/>
    <n v="738"/>
    <n v="83.77605230894973"/>
    <n v="71"/>
    <n v="78"/>
    <n v="109.85915492957747"/>
    <n v="55"/>
    <n v="13"/>
    <n v="23.636363636363637"/>
    <n v="32"/>
    <n v="58.18181818181818"/>
    <n v="53.35"/>
    <n v="11"/>
    <n v="20.618556701030926"/>
    <n v="64"/>
    <n v="68"/>
    <n v="106.25"/>
    <x v="218"/>
    <n v="47"/>
    <n v="39"/>
  </r>
  <r>
    <n v="243"/>
    <x v="6"/>
    <s v="Satberia SC"/>
    <n v="8185"/>
    <n v="1473.3"/>
    <n v="1349"/>
    <n v="91.563157537500857"/>
    <n v="155"/>
    <n v="154"/>
    <n v="99.354838709677423"/>
    <n v="115"/>
    <n v="13"/>
    <n v="11.304347826086957"/>
    <n v="16"/>
    <n v="13.913043478260869"/>
    <n v="111.55"/>
    <n v="24"/>
    <n v="21.515015688032275"/>
    <n v="141"/>
    <n v="119"/>
    <n v="84.39716312056737"/>
    <x v="219"/>
    <n v="119"/>
    <n v="83"/>
  </r>
  <r>
    <n v="244"/>
    <x v="6"/>
    <s v="Sherpur SC"/>
    <n v="6039"/>
    <n v="1087.02"/>
    <n v="1083"/>
    <n v="99.630181597394724"/>
    <n v="87"/>
    <n v="83"/>
    <n v="95.402298850574709"/>
    <n v="61"/>
    <n v="16"/>
    <n v="26.229508196721312"/>
    <n v="2"/>
    <n v="3.278688524590164"/>
    <n v="59.17"/>
    <n v="17"/>
    <n v="28.730775730944735"/>
    <n v="79"/>
    <n v="85"/>
    <n v="107.59493670886076"/>
    <x v="220"/>
    <n v="85"/>
    <n v="63"/>
  </r>
  <r>
    <n v="245"/>
    <x v="6"/>
    <s v="Shimulia SC"/>
    <n v="7031"/>
    <n v="1265.58"/>
    <n v="1083"/>
    <n v="85.573412980609689"/>
    <n v="90"/>
    <n v="80"/>
    <n v="88.888888888888886"/>
    <n v="54"/>
    <n v="19"/>
    <n v="35.185185185185183"/>
    <n v="26"/>
    <n v="48.148148148148145"/>
    <n v="52.379999999999995"/>
    <n v="13"/>
    <n v="24.818633066055749"/>
    <n v="81"/>
    <n v="64"/>
    <n v="79.012345679012341"/>
    <x v="221"/>
    <n v="45"/>
    <n v="39"/>
  </r>
  <r>
    <n v="246"/>
    <x v="6"/>
    <s v="South Kalupur SC"/>
    <n v="7570"/>
    <n v="1362.6"/>
    <n v="1228"/>
    <n v="90.12182592103332"/>
    <n v="83"/>
    <n v="78"/>
    <n v="93.975903614457835"/>
    <n v="60"/>
    <n v="24"/>
    <n v="40"/>
    <n v="42"/>
    <n v="70"/>
    <n v="58.199999999999996"/>
    <n v="20"/>
    <n v="34.364261168384878"/>
    <n v="75"/>
    <n v="80"/>
    <n v="106.66666666666667"/>
    <x v="222"/>
    <n v="86"/>
    <n v="82"/>
  </r>
  <r>
    <n v="247"/>
    <x v="6"/>
    <s v="Sukpukuria (Sabaipur) SC"/>
    <n v="7424"/>
    <n v="1336.32"/>
    <n v="1106"/>
    <n v="82.764607279693493"/>
    <n v="127"/>
    <n v="130"/>
    <n v="102.36220472440945"/>
    <n v="91"/>
    <n v="14"/>
    <n v="15.384615384615385"/>
    <n v="68"/>
    <n v="74.72527472527473"/>
    <n v="88.27"/>
    <n v="22"/>
    <n v="24.923530078169254"/>
    <n v="115"/>
    <n v="106"/>
    <n v="92.173913043478265"/>
    <x v="223"/>
    <n v="93"/>
    <n v="73"/>
  </r>
  <r>
    <n v="248"/>
    <x v="6"/>
    <s v="Sutia SC"/>
    <n v="6197"/>
    <n v="1115.46"/>
    <n v="992"/>
    <n v="88.931920463306611"/>
    <n v="97"/>
    <n v="92"/>
    <n v="94.845360824742258"/>
    <n v="70"/>
    <n v="22"/>
    <n v="31.428571428571427"/>
    <n v="47"/>
    <n v="67.142857142857139"/>
    <n v="67.899999999999991"/>
    <n v="22"/>
    <n v="32.400589101620028"/>
    <n v="88"/>
    <n v="84"/>
    <n v="95.454545454545453"/>
    <x v="224"/>
    <n v="81"/>
    <n v="78"/>
  </r>
  <r>
    <n v="249"/>
    <x v="7"/>
    <s v="Aminpur SC"/>
    <n v="10150"/>
    <n v="1827"/>
    <n v="1766"/>
    <n v="96.661193212917354"/>
    <n v="192"/>
    <n v="152"/>
    <n v="79.166666666666657"/>
    <n v="107"/>
    <n v="11"/>
    <n v="10.2803738317757"/>
    <n v="22"/>
    <n v="20.5607476635514"/>
    <n v="103.78999999999999"/>
    <n v="17"/>
    <n v="16.379227285865692"/>
    <n v="175"/>
    <n v="136"/>
    <n v="77.714285714285708"/>
    <x v="94"/>
    <m/>
    <m/>
  </r>
  <r>
    <n v="250"/>
    <x v="7"/>
    <s v="Amulia SC"/>
    <n v="10708"/>
    <n v="1927.4399999999998"/>
    <n v="1612"/>
    <n v="83.634250612211019"/>
    <n v="191"/>
    <n v="168"/>
    <n v="87.958115183246079"/>
    <n v="122"/>
    <n v="40"/>
    <n v="32.786885245901637"/>
    <n v="1"/>
    <n v="0.81967213114754101"/>
    <n v="118.34"/>
    <n v="48"/>
    <n v="40.561095149569034"/>
    <n v="162"/>
    <n v="150"/>
    <n v="92.592592592592595"/>
    <x v="94"/>
    <m/>
    <m/>
  </r>
  <r>
    <n v="251"/>
    <x v="7"/>
    <s v="Arijullapur SC"/>
    <n v="9956"/>
    <n v="1792.08"/>
    <n v="2047"/>
    <n v="114.22481139234857"/>
    <n v="204"/>
    <n v="192"/>
    <n v="94.117647058823522"/>
    <n v="128"/>
    <n v="47"/>
    <n v="36.71875"/>
    <n v="84"/>
    <n v="65.625"/>
    <n v="124.16"/>
    <n v="30"/>
    <n v="24.162371134020617"/>
    <n v="172"/>
    <n v="167"/>
    <n v="97.093023255813947"/>
    <x v="94"/>
    <m/>
    <m/>
  </r>
  <r>
    <n v="252"/>
    <x v="7"/>
    <s v="Aziznagar SC"/>
    <n v="10713"/>
    <n v="1928.34"/>
    <n v="1446"/>
    <n v="74.986776190920693"/>
    <n v="182"/>
    <n v="192"/>
    <n v="105.4945054945055"/>
    <n v="156"/>
    <n v="40"/>
    <n v="25.641025641025639"/>
    <n v="74"/>
    <n v="47.435897435897431"/>
    <n v="151.32"/>
    <n v="53"/>
    <n v="35.025112344699977"/>
    <n v="170"/>
    <n v="186"/>
    <n v="109.41176470588236"/>
    <x v="94"/>
    <m/>
    <m/>
  </r>
  <r>
    <n v="253"/>
    <x v="7"/>
    <s v="Bargachhia SC"/>
    <n v="7950"/>
    <n v="1431"/>
    <n v="1432"/>
    <n v="100.06988120195668"/>
    <n v="173"/>
    <n v="131"/>
    <n v="75.72254335260115"/>
    <n v="95"/>
    <n v="25"/>
    <n v="26.315789473684209"/>
    <n v="37"/>
    <n v="38.94736842105263"/>
    <n v="92.149999999999991"/>
    <n v="26"/>
    <n v="28.214867064568637"/>
    <n v="157"/>
    <n v="135"/>
    <n v="85.98726114649682"/>
    <x v="94"/>
    <m/>
    <m/>
  </r>
  <r>
    <n v="254"/>
    <x v="7"/>
    <s v="Basudevpur SC"/>
    <n v="12365"/>
    <n v="2225.6999999999998"/>
    <n v="2547"/>
    <n v="114.4359078042863"/>
    <n v="240"/>
    <n v="242"/>
    <n v="100.83333333333333"/>
    <n v="170"/>
    <n v="1"/>
    <n v="0.58823529411764708"/>
    <n v="0"/>
    <n v="0"/>
    <n v="164.9"/>
    <n v="26"/>
    <n v="15.767131594906003"/>
    <n v="218"/>
    <n v="118"/>
    <n v="54.128440366972477"/>
    <x v="94"/>
    <m/>
    <m/>
  </r>
  <r>
    <n v="255"/>
    <x v="7"/>
    <s v="Belgachhia SC"/>
    <n v="8195"/>
    <n v="1475.1"/>
    <n v="1762"/>
    <n v="119.44952884550202"/>
    <n v="187"/>
    <n v="132"/>
    <n v="70.588235294117652"/>
    <n v="98"/>
    <n v="23"/>
    <n v="23.469387755102041"/>
    <n v="9"/>
    <n v="9.183673469387756"/>
    <n v="95.06"/>
    <n v="28"/>
    <n v="29.455081001472756"/>
    <n v="170"/>
    <n v="143"/>
    <n v="84.117647058823536"/>
    <x v="94"/>
    <m/>
    <m/>
  </r>
  <r>
    <n v="256"/>
    <x v="7"/>
    <s v="Benapur SC"/>
    <n v="9738"/>
    <n v="1752.84"/>
    <n v="1328"/>
    <n v="75.762762146003055"/>
    <n v="194"/>
    <n v="213"/>
    <n v="109.79381443298971"/>
    <n v="137"/>
    <n v="22"/>
    <n v="16.058394160583941"/>
    <n v="57"/>
    <n v="41.605839416058394"/>
    <n v="132.88999999999999"/>
    <n v="16"/>
    <n v="12.040033110091054"/>
    <n v="176"/>
    <n v="62"/>
    <n v="35.227272727272727"/>
    <x v="94"/>
    <m/>
    <m/>
  </r>
  <r>
    <n v="257"/>
    <x v="7"/>
    <s v="Biswanathpur SC"/>
    <n v="9067"/>
    <n v="1632.06"/>
    <n v="2119"/>
    <n v="129.83591289535926"/>
    <n v="162"/>
    <n v="151"/>
    <n v="93.209876543209873"/>
    <n v="100"/>
    <n v="17"/>
    <n v="17"/>
    <n v="31"/>
    <n v="31"/>
    <n v="97"/>
    <n v="25"/>
    <n v="25.773195876288657"/>
    <n v="147"/>
    <n v="121"/>
    <n v="82.312925170068027"/>
    <x v="94"/>
    <m/>
    <m/>
  </r>
  <r>
    <n v="258"/>
    <x v="7"/>
    <s v="Champatala SC"/>
    <n v="6970"/>
    <n v="1254.5999999999999"/>
    <n v="1458"/>
    <n v="116.21233859397418"/>
    <n v="160"/>
    <n v="142"/>
    <n v="88.75"/>
    <n v="100"/>
    <n v="22"/>
    <n v="22"/>
    <n v="15"/>
    <n v="15"/>
    <n v="97"/>
    <n v="30"/>
    <n v="30.927835051546392"/>
    <n v="145"/>
    <n v="140"/>
    <n v="96.551724137931032"/>
    <x v="94"/>
    <m/>
    <m/>
  </r>
  <r>
    <n v="259"/>
    <x v="7"/>
    <s v="Chandpur SC"/>
    <n v="7641"/>
    <n v="1375.3799999999999"/>
    <n v="1402"/>
    <n v="101.93546510782477"/>
    <n v="152"/>
    <n v="151"/>
    <n v="99.342105263157904"/>
    <n v="117"/>
    <n v="26"/>
    <n v="22.222222222222221"/>
    <n v="11"/>
    <n v="9.4017094017094021"/>
    <n v="113.49"/>
    <n v="36"/>
    <n v="31.720856463124509"/>
    <n v="138"/>
    <n v="160"/>
    <n v="115.94202898550725"/>
    <x v="94"/>
    <m/>
    <m/>
  </r>
  <r>
    <n v="260"/>
    <x v="7"/>
    <s v="Changdana SC"/>
    <n v="7483"/>
    <n v="1346.94"/>
    <n v="1328"/>
    <n v="98.593849763166872"/>
    <n v="118"/>
    <n v="133"/>
    <n v="112.71186440677967"/>
    <n v="89"/>
    <n v="7"/>
    <n v="7.8651685393258424"/>
    <n v="0"/>
    <n v="0"/>
    <n v="86.33"/>
    <n v="40"/>
    <n v="46.333835283215571"/>
    <n v="106"/>
    <n v="145"/>
    <n v="136.79245283018869"/>
    <x v="94"/>
    <m/>
    <m/>
  </r>
  <r>
    <n v="261"/>
    <x v="7"/>
    <s v="Chatkaberia SC"/>
    <n v="10646"/>
    <n v="1916.28"/>
    <n v="1883"/>
    <n v="98.263301813931164"/>
    <n v="255"/>
    <n v="244"/>
    <n v="95.686274509803923"/>
    <n v="188"/>
    <n v="2"/>
    <n v="1.0638297872340425"/>
    <n v="6"/>
    <n v="3.1914893617021276"/>
    <n v="182.35999999999999"/>
    <n v="46"/>
    <n v="25.22483000658039"/>
    <n v="232"/>
    <n v="230"/>
    <n v="99.137931034482762"/>
    <x v="94"/>
    <m/>
    <m/>
  </r>
  <r>
    <n v="262"/>
    <x v="7"/>
    <s v="Debalaya SC"/>
    <n v="13610"/>
    <n v="2449.7999999999997"/>
    <n v="1643"/>
    <n v="67.066699322393674"/>
    <n v="186"/>
    <n v="175"/>
    <n v="94.086021505376351"/>
    <n v="133"/>
    <n v="20"/>
    <n v="15.037593984962406"/>
    <n v="9"/>
    <n v="6.7669172932330826"/>
    <n v="129.01"/>
    <n v="20"/>
    <n v="15.502674211301452"/>
    <n v="172"/>
    <n v="97"/>
    <n v="56.395348837209305"/>
    <x v="94"/>
    <m/>
    <m/>
  </r>
  <r>
    <n v="263"/>
    <x v="7"/>
    <s v="Gobardhanpur SC"/>
    <n v="10328"/>
    <n v="1859.04"/>
    <n v="1781"/>
    <n v="95.802134434977191"/>
    <n v="190"/>
    <n v="185"/>
    <n v="97.368421052631575"/>
    <n v="141"/>
    <n v="33"/>
    <n v="23.404255319148938"/>
    <n v="84"/>
    <n v="59.574468085106382"/>
    <n v="136.77000000000001"/>
    <n v="36"/>
    <n v="26.321561745996931"/>
    <n v="172"/>
    <n v="179"/>
    <n v="104.06976744186048"/>
    <x v="94"/>
    <m/>
    <m/>
  </r>
  <r>
    <n v="264"/>
    <x v="7"/>
    <s v="Gosaipur SC"/>
    <n v="8876"/>
    <n v="1597.6799999999998"/>
    <n v="1621"/>
    <n v="101.45961644384359"/>
    <n v="176"/>
    <n v="170"/>
    <n v="96.590909090909093"/>
    <n v="130"/>
    <n v="6"/>
    <n v="4.6153846153846159"/>
    <n v="37"/>
    <n v="28.46153846153846"/>
    <n v="126.1"/>
    <n v="8"/>
    <n v="6.3441712926249005"/>
    <n v="160"/>
    <n v="31"/>
    <n v="19.375"/>
    <x v="94"/>
    <m/>
    <m/>
  </r>
  <r>
    <n v="265"/>
    <x v="7"/>
    <s v="Hadipur SC"/>
    <n v="10686"/>
    <n v="1923.48"/>
    <n v="1757"/>
    <n v="91.344854118576748"/>
    <n v="200"/>
    <n v="204"/>
    <n v="102"/>
    <n v="157"/>
    <n v="34"/>
    <n v="21.656050955414013"/>
    <n v="24"/>
    <n v="15.286624203821656"/>
    <n v="152.29"/>
    <n v="36"/>
    <n v="23.639109593538645"/>
    <n v="182"/>
    <n v="154"/>
    <n v="84.615384615384613"/>
    <x v="94"/>
    <m/>
    <m/>
  </r>
  <r>
    <n v="266"/>
    <x v="7"/>
    <s v="Jadavpur SC"/>
    <n v="8400"/>
    <n v="1512"/>
    <n v="1333"/>
    <n v="88.161375661375658"/>
    <n v="157"/>
    <n v="145"/>
    <n v="92.356687898089177"/>
    <n v="109"/>
    <n v="36"/>
    <n v="33.027522935779821"/>
    <n v="48"/>
    <n v="44.036697247706428"/>
    <n v="105.73"/>
    <n v="35"/>
    <n v="33.10318736404048"/>
    <n v="143"/>
    <n v="153"/>
    <n v="106.993006993007"/>
    <x v="94"/>
    <m/>
    <m/>
  </r>
  <r>
    <n v="267"/>
    <x v="7"/>
    <s v="Kaniyani SC"/>
    <n v="11486"/>
    <n v="2067.48"/>
    <n v="2016"/>
    <n v="97.510012188751531"/>
    <n v="246"/>
    <n v="209"/>
    <n v="84.959349593495944"/>
    <n v="165"/>
    <n v="40"/>
    <n v="24.242424242424242"/>
    <n v="70"/>
    <n v="42.424242424242422"/>
    <n v="160.04999999999998"/>
    <n v="47"/>
    <n v="29.365823180256172"/>
    <n v="223"/>
    <n v="184"/>
    <n v="82.511210762331842"/>
    <x v="94"/>
    <m/>
    <m/>
  </r>
  <r>
    <n v="268"/>
    <x v="7"/>
    <s v="Khajurdanga SC"/>
    <n v="8166"/>
    <n v="1469.8799999999999"/>
    <n v="1596"/>
    <n v="108.58029226875665"/>
    <n v="168"/>
    <n v="144"/>
    <n v="85.714285714285708"/>
    <n v="103"/>
    <n v="17"/>
    <n v="16.50485436893204"/>
    <n v="5"/>
    <n v="4.8543689320388346"/>
    <n v="99.91"/>
    <n v="18"/>
    <n v="18.016214593133821"/>
    <n v="151"/>
    <n v="126"/>
    <n v="83.443708609271525"/>
    <x v="94"/>
    <m/>
    <m/>
  </r>
  <r>
    <n v="269"/>
    <x v="7"/>
    <s v="Krishnachandrapur SC"/>
    <n v="8187"/>
    <n v="1473.6599999999999"/>
    <n v="846"/>
    <n v="57.408085989984123"/>
    <n v="168"/>
    <n v="175"/>
    <n v="104.16666666666667"/>
    <n v="138"/>
    <n v="21"/>
    <n v="15.217391304347828"/>
    <n v="37"/>
    <n v="26.811594202898554"/>
    <n v="133.85999999999999"/>
    <n v="37"/>
    <n v="27.640818765874798"/>
    <n v="153"/>
    <n v="119"/>
    <n v="77.777777777777786"/>
    <x v="94"/>
    <m/>
    <m/>
  </r>
  <r>
    <n v="270"/>
    <x v="7"/>
    <s v="Mirjanagar SC"/>
    <n v="15815"/>
    <n v="2846.7"/>
    <n v="1564"/>
    <n v="54.940808655636353"/>
    <n v="290"/>
    <n v="265"/>
    <n v="91.379310344827587"/>
    <n v="204"/>
    <n v="22"/>
    <n v="10.784313725490197"/>
    <n v="0"/>
    <n v="0"/>
    <n v="197.88"/>
    <n v="37"/>
    <n v="18.69820092985648"/>
    <n v="264"/>
    <n v="165"/>
    <n v="62.5"/>
    <x v="94"/>
    <m/>
    <m/>
  </r>
  <r>
    <n v="271"/>
    <x v="7"/>
    <s v="Mirjapur SC"/>
    <n v="8067"/>
    <n v="1452.06"/>
    <n v="999"/>
    <n v="68.798809966530314"/>
    <n v="132"/>
    <n v="129"/>
    <n v="97.727272727272734"/>
    <n v="92"/>
    <n v="27"/>
    <n v="29.347826086956523"/>
    <n v="41"/>
    <n v="44.565217391304344"/>
    <n v="89.24"/>
    <n v="29"/>
    <n v="32.496638278798748"/>
    <n v="120"/>
    <n v="104"/>
    <n v="86.666666666666671"/>
    <x v="94"/>
    <m/>
    <m/>
  </r>
  <r>
    <n v="272"/>
    <x v="7"/>
    <s v="Mobarakpur SC"/>
    <n v="5065"/>
    <n v="911.69999999999993"/>
    <n v="857"/>
    <n v="94.000219370406938"/>
    <n v="99"/>
    <n v="83"/>
    <n v="83.838383838383834"/>
    <n v="63"/>
    <n v="21"/>
    <n v="33.333333333333329"/>
    <n v="12"/>
    <n v="19.047619047619047"/>
    <n v="61.11"/>
    <n v="19"/>
    <n v="31.091474390443462"/>
    <n v="90"/>
    <n v="93"/>
    <n v="103.33333333333334"/>
    <x v="94"/>
    <m/>
    <m/>
  </r>
  <r>
    <n v="273"/>
    <x v="7"/>
    <s v="Nandipara SC"/>
    <n v="8431"/>
    <n v="1517.58"/>
    <n v="1548"/>
    <n v="102.00450717589848"/>
    <n v="160"/>
    <n v="171"/>
    <n v="106.87500000000001"/>
    <n v="122"/>
    <n v="34"/>
    <n v="27.868852459016392"/>
    <n v="95"/>
    <n v="77.868852459016395"/>
    <n v="118.34"/>
    <n v="34"/>
    <n v="28.730775730944735"/>
    <n v="146"/>
    <n v="170"/>
    <n v="116.43835616438356"/>
    <x v="94"/>
    <m/>
    <m/>
  </r>
  <r>
    <n v="274"/>
    <x v="7"/>
    <s v="North Kolsur SC"/>
    <n v="12725"/>
    <n v="2290.5"/>
    <n v="1362"/>
    <n v="59.462999345121148"/>
    <n v="187"/>
    <n v="169"/>
    <n v="90.37433155080214"/>
    <n v="132"/>
    <n v="51"/>
    <n v="38.636363636363633"/>
    <n v="95"/>
    <n v="71.969696969696969"/>
    <n v="128.04"/>
    <n v="44"/>
    <n v="34.364261168384878"/>
    <n v="170"/>
    <n v="168"/>
    <n v="98.82352941176471"/>
    <x v="94"/>
    <m/>
    <m/>
  </r>
  <r>
    <n v="275"/>
    <x v="7"/>
    <s v="Odhanpur SC"/>
    <n v="6004"/>
    <n v="1080.72"/>
    <n v="1127"/>
    <n v="104.28233029831964"/>
    <n v="120"/>
    <n v="123"/>
    <n v="102.49999999999999"/>
    <n v="95"/>
    <n v="24"/>
    <n v="25.263157894736842"/>
    <n v="48"/>
    <n v="50.526315789473685"/>
    <n v="92.149999999999991"/>
    <n v="27"/>
    <n v="29.300054259359744"/>
    <n v="108"/>
    <n v="129"/>
    <n v="119.44444444444444"/>
    <x v="94"/>
    <m/>
    <m/>
  </r>
  <r>
    <n v="276"/>
    <x v="7"/>
    <s v="Parpatna SC"/>
    <n v="9577"/>
    <n v="1723.86"/>
    <n v="1429"/>
    <n v="82.895362732472478"/>
    <n v="187"/>
    <n v="178"/>
    <n v="95.18716577540107"/>
    <n v="131"/>
    <n v="40"/>
    <n v="30.534351145038169"/>
    <n v="85"/>
    <n v="64.885496183206101"/>
    <n v="127.07"/>
    <n v="33"/>
    <n v="25.969937829542772"/>
    <n v="170"/>
    <n v="173"/>
    <n v="101.76470588235293"/>
    <x v="94"/>
    <m/>
    <m/>
  </r>
  <r>
    <n v="277"/>
    <x v="7"/>
    <s v="Raipur Chakla SC"/>
    <n v="7447"/>
    <n v="1340.46"/>
    <n v="1293"/>
    <n v="96.459424376706508"/>
    <n v="147"/>
    <n v="146"/>
    <n v="99.319727891156461"/>
    <n v="110"/>
    <n v="43"/>
    <n v="39.090909090909093"/>
    <n v="82"/>
    <n v="74.545454545454547"/>
    <n v="106.7"/>
    <n v="33"/>
    <n v="30.927835051546392"/>
    <n v="134"/>
    <n v="144"/>
    <n v="107.46268656716418"/>
    <x v="94"/>
    <m/>
    <m/>
  </r>
  <r>
    <n v="278"/>
    <x v="7"/>
    <s v="Ramnagar SC"/>
    <n v="8122"/>
    <n v="1461.96"/>
    <n v="1150"/>
    <n v="78.661522887083095"/>
    <n v="156"/>
    <n v="151"/>
    <n v="96.794871794871796"/>
    <n v="111"/>
    <n v="34"/>
    <n v="30.630630630630627"/>
    <n v="49"/>
    <n v="44.144144144144143"/>
    <n v="107.67"/>
    <n v="37"/>
    <n v="34.364261168384878"/>
    <n v="142"/>
    <n v="143"/>
    <n v="100.70422535211267"/>
    <x v="94"/>
    <m/>
    <m/>
  </r>
  <r>
    <n v="279"/>
    <x v="7"/>
    <s v="Roykhola SC"/>
    <n v="6900"/>
    <n v="1242"/>
    <n v="1066"/>
    <n v="85.829307568438011"/>
    <n v="144"/>
    <n v="148"/>
    <n v="102.77777777777777"/>
    <n v="93"/>
    <n v="28"/>
    <n v="30.107526881720432"/>
    <n v="0"/>
    <n v="0"/>
    <n v="90.21"/>
    <n v="25"/>
    <n v="27.713113845471682"/>
    <n v="131"/>
    <n v="127"/>
    <n v="96.946564885496173"/>
    <x v="94"/>
    <m/>
    <m/>
  </r>
  <r>
    <n v="280"/>
    <x v="7"/>
    <s v="Sathatia SC"/>
    <n v="12190"/>
    <n v="2194.1999999999998"/>
    <n v="1469"/>
    <n v="66.949229787621917"/>
    <n v="242"/>
    <n v="204"/>
    <n v="84.297520661157023"/>
    <n v="151"/>
    <n v="21"/>
    <n v="13.90728476821192"/>
    <n v="30"/>
    <n v="19.867549668874172"/>
    <n v="146.47"/>
    <n v="36"/>
    <n v="24.578411961493821"/>
    <n v="223"/>
    <n v="192"/>
    <n v="86.098654708520186"/>
    <x v="94"/>
    <m/>
    <m/>
  </r>
  <r>
    <n v="281"/>
    <x v="7"/>
    <s v="Singharati SC"/>
    <n v="11310"/>
    <n v="2035.8"/>
    <n v="1398"/>
    <n v="68.670792808723846"/>
    <n v="211"/>
    <n v="122"/>
    <n v="57.81990521327014"/>
    <n v="82"/>
    <n v="13"/>
    <n v="15.853658536585366"/>
    <n v="47"/>
    <n v="57.317073170731703"/>
    <n v="79.539999999999992"/>
    <n v="21"/>
    <n v="26.401810409856679"/>
    <n v="187"/>
    <n v="134"/>
    <n v="71.657754010695186"/>
    <x v="94"/>
    <m/>
    <m/>
  </r>
  <r>
    <n v="282"/>
    <x v="7"/>
    <s v="Sohai SC"/>
    <n v="10660"/>
    <n v="1918.8"/>
    <n v="1837"/>
    <n v="95.736918907650619"/>
    <n v="233"/>
    <n v="142"/>
    <n v="60.944206008583691"/>
    <n v="93"/>
    <n v="16"/>
    <n v="17.20430107526882"/>
    <n v="19"/>
    <n v="20.43010752688172"/>
    <n v="90.21"/>
    <n v="7"/>
    <n v="7.75967187673207"/>
    <n v="212"/>
    <n v="39"/>
    <n v="18.39622641509434"/>
    <x v="94"/>
    <m/>
    <m/>
  </r>
  <r>
    <n v="283"/>
    <x v="7"/>
    <s v="South Kolsur SC"/>
    <n v="11404"/>
    <n v="2052.7199999999998"/>
    <n v="1758"/>
    <n v="85.642464632292771"/>
    <n v="250"/>
    <n v="114"/>
    <n v="45.6"/>
    <n v="60"/>
    <n v="0"/>
    <n v="0"/>
    <n v="1"/>
    <n v="1.6666666666666667"/>
    <n v="58.199999999999996"/>
    <n v="4"/>
    <n v="6.8728522336769764"/>
    <n v="228"/>
    <n v="46"/>
    <n v="20.175438596491226"/>
    <x v="94"/>
    <m/>
    <m/>
  </r>
  <r>
    <n v="284"/>
    <x v="7"/>
    <s v="Subarnapur SC"/>
    <n v="12100"/>
    <n v="2178"/>
    <n v="1538"/>
    <n v="70.615243342516067"/>
    <n v="220"/>
    <n v="206"/>
    <n v="93.63636363636364"/>
    <n v="167"/>
    <n v="36"/>
    <n v="21.556886227544911"/>
    <n v="0"/>
    <n v="0"/>
    <n v="161.99"/>
    <n v="51"/>
    <n v="31.483424902771773"/>
    <n v="200"/>
    <n v="190"/>
    <n v="95"/>
    <x v="94"/>
    <m/>
    <m/>
  </r>
  <r>
    <n v="285"/>
    <x v="7"/>
    <s v="Walipur SC"/>
    <n v="12927"/>
    <n v="2326.86"/>
    <n v="1898"/>
    <n v="81.569153279526901"/>
    <n v="216"/>
    <n v="239"/>
    <n v="110.64814814814814"/>
    <n v="199"/>
    <n v="47"/>
    <n v="23.618090452261306"/>
    <n v="0"/>
    <n v="0"/>
    <n v="193.03"/>
    <n v="56"/>
    <n v="29.011034554214373"/>
    <n v="195"/>
    <n v="197"/>
    <n v="101.02564102564102"/>
    <x v="94"/>
    <m/>
    <m/>
  </r>
  <r>
    <n v="342"/>
    <x v="8"/>
    <s v="Ambula SC"/>
    <n v="10362"/>
    <n v="1865.1599999999999"/>
    <n v="1332"/>
    <n v="71.414784790580981"/>
    <n v="131"/>
    <n v="130"/>
    <n v="99.236641221374043"/>
    <n v="93"/>
    <n v="24"/>
    <n v="25.806451612903224"/>
    <n v="58"/>
    <n v="62.365591397849464"/>
    <n v="90.21"/>
    <n v="25"/>
    <n v="27.713113845471682"/>
    <n v="125"/>
    <n v="125"/>
    <n v="100"/>
    <x v="94"/>
    <m/>
    <m/>
  </r>
  <r>
    <n v="343"/>
    <x v="8"/>
    <s v="Amkola SC"/>
    <n v="8180"/>
    <n v="1472.3999999999999"/>
    <n v="1538"/>
    <n v="104.45531105677806"/>
    <n v="118"/>
    <n v="133"/>
    <n v="112.71186440677967"/>
    <n v="81"/>
    <n v="17"/>
    <n v="20.987654320987652"/>
    <n v="57"/>
    <n v="70.370370370370367"/>
    <n v="78.569999999999993"/>
    <n v="15"/>
    <n v="19.091256204658269"/>
    <n v="106"/>
    <n v="96"/>
    <n v="90.566037735849065"/>
    <x v="94"/>
    <m/>
    <m/>
  </r>
  <r>
    <n v="344"/>
    <x v="8"/>
    <s v="Angrial SC"/>
    <n v="7226"/>
    <n v="1300.68"/>
    <n v="1114"/>
    <n v="85.647507457637545"/>
    <n v="91"/>
    <n v="87"/>
    <n v="95.604395604395606"/>
    <n v="57"/>
    <n v="26"/>
    <n v="45.614035087719294"/>
    <n v="41"/>
    <n v="71.929824561403507"/>
    <n v="55.29"/>
    <n v="18"/>
    <n v="32.555615843733044"/>
    <n v="81"/>
    <n v="77"/>
    <n v="95.061728395061735"/>
    <x v="94"/>
    <m/>
    <m/>
  </r>
  <r>
    <n v="345"/>
    <x v="8"/>
    <s v="Bagna SC"/>
    <n v="9116"/>
    <n v="1640.8799999999999"/>
    <n v="949"/>
    <n v="57.834820340305207"/>
    <n v="101"/>
    <n v="96"/>
    <n v="95.049504950495049"/>
    <n v="74"/>
    <n v="19"/>
    <n v="25.675675675675674"/>
    <n v="38"/>
    <n v="51.351351351351347"/>
    <n v="71.78"/>
    <n v="26"/>
    <n v="36.221788799108381"/>
    <n v="94"/>
    <n v="99"/>
    <n v="105.31914893617021"/>
    <x v="94"/>
    <m/>
    <m/>
  </r>
  <r>
    <n v="346"/>
    <x v="8"/>
    <s v="Barasat(M) SC"/>
    <n v="7703"/>
    <n v="1386.54"/>
    <n v="1435"/>
    <n v="103.49503079608233"/>
    <n v="105"/>
    <n v="102"/>
    <n v="97.142857142857139"/>
    <n v="79"/>
    <n v="19"/>
    <n v="24.050632911392405"/>
    <n v="53"/>
    <n v="67.088607594936718"/>
    <n v="76.63"/>
    <n v="16"/>
    <n v="20.879551089651574"/>
    <n v="94"/>
    <n v="72"/>
    <n v="76.59574468085107"/>
    <x v="94"/>
    <m/>
    <m/>
  </r>
  <r>
    <n v="347"/>
    <x v="8"/>
    <s v="Baysa SC"/>
    <n v="4638"/>
    <n v="834.83999999999992"/>
    <n v="833"/>
    <n v="99.779598485937441"/>
    <n v="54"/>
    <n v="56"/>
    <n v="103.7037037037037"/>
    <n v="32"/>
    <n v="1"/>
    <n v="3.125"/>
    <n v="0"/>
    <n v="0"/>
    <n v="31.04"/>
    <n v="3"/>
    <n v="9.6649484536082486"/>
    <n v="50"/>
    <n v="37"/>
    <n v="74"/>
    <x v="94"/>
    <m/>
    <m/>
  </r>
  <r>
    <n v="348"/>
    <x v="8"/>
    <s v="Bhaduria SC"/>
    <n v="8505"/>
    <n v="1530.8999999999999"/>
    <n v="1392"/>
    <n v="90.92690574172056"/>
    <n v="101"/>
    <n v="96"/>
    <n v="95.049504950495049"/>
    <n v="67"/>
    <n v="25"/>
    <n v="37.313432835820898"/>
    <n v="45"/>
    <n v="67.164179104477611"/>
    <n v="64.989999999999995"/>
    <n v="20"/>
    <n v="30.773965225419296"/>
    <n v="92"/>
    <n v="90"/>
    <n v="97.826086956521735"/>
    <x v="94"/>
    <m/>
    <m/>
  </r>
  <r>
    <n v="349"/>
    <x v="8"/>
    <s v="Bishnupur SC"/>
    <n v="7936"/>
    <n v="1428.48"/>
    <n v="1063"/>
    <n v="74.414762544802869"/>
    <n v="90"/>
    <n v="92"/>
    <n v="102.22222222222221"/>
    <n v="73"/>
    <n v="30"/>
    <n v="41.095890410958901"/>
    <n v="50"/>
    <n v="68.493150684931507"/>
    <n v="70.81"/>
    <n v="24"/>
    <n v="33.893517864708372"/>
    <n v="80"/>
    <n v="95"/>
    <n v="118.75"/>
    <x v="94"/>
    <m/>
    <m/>
  </r>
  <r>
    <n v="350"/>
    <x v="8"/>
    <s v="Bokchora SC"/>
    <n v="6952"/>
    <n v="1251.3599999999999"/>
    <n v="1076"/>
    <n v="85.986446745940427"/>
    <n v="83"/>
    <n v="87"/>
    <n v="104.81927710843372"/>
    <n v="61"/>
    <n v="14"/>
    <n v="22.950819672131146"/>
    <n v="39"/>
    <n v="63.934426229508205"/>
    <n v="59.17"/>
    <n v="11"/>
    <n v="18.590501943552475"/>
    <n v="76"/>
    <n v="73"/>
    <n v="96.05263157894737"/>
    <x v="94"/>
    <m/>
    <m/>
  </r>
  <r>
    <n v="351"/>
    <x v="8"/>
    <s v="Borah SC"/>
    <n v="8377"/>
    <n v="1507.86"/>
    <n v="1089"/>
    <n v="72.221559030679245"/>
    <n v="95"/>
    <n v="89"/>
    <n v="93.684210526315795"/>
    <n v="68"/>
    <n v="4"/>
    <n v="5.8823529411764701"/>
    <n v="0"/>
    <n v="0"/>
    <n v="65.959999999999994"/>
    <n v="12"/>
    <n v="18.192844147968469"/>
    <n v="85"/>
    <n v="77"/>
    <n v="90.588235294117652"/>
    <x v="94"/>
    <m/>
    <m/>
  </r>
  <r>
    <n v="352"/>
    <x v="8"/>
    <s v="Boranaberia SC"/>
    <n v="7287"/>
    <n v="1311.6599999999999"/>
    <n v="1435"/>
    <n v="109.40335147827945"/>
    <n v="91"/>
    <n v="107"/>
    <n v="117.58241758241759"/>
    <n v="85"/>
    <n v="13"/>
    <n v="15.294117647058824"/>
    <n v="38"/>
    <n v="44.705882352941181"/>
    <n v="82.45"/>
    <n v="19"/>
    <n v="23.04426925409339"/>
    <n v="84"/>
    <n v="75"/>
    <n v="89.285714285714292"/>
    <x v="94"/>
    <m/>
    <m/>
  </r>
  <r>
    <n v="353"/>
    <x v="8"/>
    <s v="Chanadpara(M) SC"/>
    <n v="5511"/>
    <n v="991.98"/>
    <n v="969"/>
    <n v="97.683421036714449"/>
    <n v="67"/>
    <n v="60"/>
    <n v="89.552238805970148"/>
    <n v="40"/>
    <n v="6"/>
    <n v="15"/>
    <n v="22"/>
    <n v="55.000000000000007"/>
    <n v="38.799999999999997"/>
    <n v="12"/>
    <n v="30.927835051546392"/>
    <n v="57"/>
    <n v="60"/>
    <n v="105.26315789473684"/>
    <x v="94"/>
    <m/>
    <m/>
  </r>
  <r>
    <n v="354"/>
    <x v="8"/>
    <s v="Chandpara SC"/>
    <n v="9462"/>
    <n v="1703.1599999999999"/>
    <n v="1039"/>
    <n v="61.004250921815931"/>
    <n v="96"/>
    <n v="97"/>
    <n v="101.04166666666667"/>
    <n v="70"/>
    <n v="5"/>
    <n v="7.1428571428571423"/>
    <n v="0"/>
    <n v="0"/>
    <n v="67.899999999999991"/>
    <n v="18"/>
    <n v="26.509572901325484"/>
    <n v="93"/>
    <n v="97"/>
    <n v="104.3010752688172"/>
    <x v="94"/>
    <m/>
    <m/>
  </r>
  <r>
    <n v="355"/>
    <x v="8"/>
    <s v="Chikonpara SC"/>
    <n v="9556"/>
    <n v="1720.08"/>
    <n v="1554"/>
    <n v="90.344635133249625"/>
    <n v="120"/>
    <n v="136"/>
    <n v="113.33333333333333"/>
    <n v="92"/>
    <n v="22"/>
    <n v="23.913043478260871"/>
    <n v="0"/>
    <n v="0"/>
    <n v="89.24"/>
    <n v="31"/>
    <n v="34.737785746302109"/>
    <n v="110"/>
    <n v="112"/>
    <n v="101.81818181818181"/>
    <x v="94"/>
    <m/>
    <m/>
  </r>
  <r>
    <n v="356"/>
    <x v="8"/>
    <s v="Deopole SC"/>
    <n v="10298"/>
    <n v="1853.6399999999999"/>
    <n v="989"/>
    <n v="53.354480913230184"/>
    <n v="121"/>
    <n v="114"/>
    <n v="94.214876033057848"/>
    <n v="84"/>
    <n v="9"/>
    <n v="10.714285714285714"/>
    <n v="7"/>
    <n v="8.3333333333333321"/>
    <n v="81.48"/>
    <n v="11"/>
    <n v="13.500245459008346"/>
    <n v="110"/>
    <n v="79"/>
    <n v="71.818181818181813"/>
    <x v="94"/>
    <m/>
    <m/>
  </r>
  <r>
    <n v="357"/>
    <x v="8"/>
    <s v="Dhakuria(E) SC"/>
    <n v="6510"/>
    <n v="1171.8"/>
    <n v="1001"/>
    <n v="85.42413381123059"/>
    <n v="85"/>
    <n v="81"/>
    <n v="95.294117647058812"/>
    <n v="65"/>
    <n v="16"/>
    <n v="24.615384615384617"/>
    <n v="33"/>
    <n v="50.769230769230766"/>
    <n v="63.05"/>
    <n v="15"/>
    <n v="23.790642347343379"/>
    <n v="77"/>
    <n v="65"/>
    <n v="84.415584415584405"/>
    <x v="94"/>
    <m/>
    <m/>
  </r>
  <r>
    <n v="358"/>
    <x v="8"/>
    <s v="Dhakuria(W) SC"/>
    <n v="5549"/>
    <n v="998.81999999999994"/>
    <n v="965"/>
    <n v="96.614004525339908"/>
    <n v="49"/>
    <n v="44"/>
    <n v="89.795918367346943"/>
    <n v="35"/>
    <n v="10"/>
    <n v="28.571428571428569"/>
    <n v="16"/>
    <n v="45.714285714285715"/>
    <n v="33.949999999999996"/>
    <n v="5"/>
    <n v="14.72754050073638"/>
    <n v="45"/>
    <n v="32"/>
    <n v="71.111111111111114"/>
    <x v="94"/>
    <m/>
    <m/>
  </r>
  <r>
    <n v="359"/>
    <x v="8"/>
    <s v="Dharampur SC"/>
    <n v="11343"/>
    <n v="2041.74"/>
    <n v="1546"/>
    <n v="75.719729250541207"/>
    <n v="166"/>
    <n v="162"/>
    <n v="97.590361445783131"/>
    <n v="120"/>
    <n v="15"/>
    <n v="12.5"/>
    <n v="64"/>
    <n v="53.333333333333336"/>
    <n v="116.39999999999999"/>
    <n v="30"/>
    <n v="25.773195876288664"/>
    <n v="155"/>
    <n v="150"/>
    <n v="96.774193548387103"/>
    <x v="94"/>
    <m/>
    <m/>
  </r>
  <r>
    <n v="360"/>
    <x v="8"/>
    <s v="Dingamanik SC"/>
    <n v="10173"/>
    <n v="1831.1399999999999"/>
    <n v="1151"/>
    <n v="62.8570180324825"/>
    <n v="141"/>
    <n v="103"/>
    <n v="73.049645390070921"/>
    <n v="78"/>
    <n v="2"/>
    <n v="2.5641025641025639"/>
    <n v="0"/>
    <n v="0"/>
    <n v="75.66"/>
    <n v="1"/>
    <n v="1.3217023526301876"/>
    <n v="131"/>
    <n v="9"/>
    <n v="6.8702290076335881"/>
    <x v="94"/>
    <m/>
    <m/>
  </r>
  <r>
    <n v="361"/>
    <x v="8"/>
    <s v="Dooma SC"/>
    <n v="7822"/>
    <n v="1407.96"/>
    <n v="981"/>
    <n v="69.675274865763228"/>
    <n v="93"/>
    <n v="92"/>
    <n v="98.924731182795696"/>
    <n v="72"/>
    <n v="29"/>
    <n v="40.277777777777779"/>
    <n v="46"/>
    <n v="63.888888888888886"/>
    <n v="69.84"/>
    <n v="23"/>
    <n v="32.932416953035506"/>
    <n v="83"/>
    <n v="81"/>
    <n v="97.590361445783131"/>
    <x v="94"/>
    <m/>
    <m/>
  </r>
  <r>
    <n v="362"/>
    <x v="8"/>
    <s v="Fulsora SC"/>
    <n v="6473"/>
    <n v="1165.1399999999999"/>
    <n v="825"/>
    <n v="70.806941655080081"/>
    <n v="93"/>
    <n v="86"/>
    <n v="92.473118279569889"/>
    <n v="60"/>
    <n v="21"/>
    <n v="35"/>
    <n v="3"/>
    <n v="5"/>
    <n v="58.199999999999996"/>
    <n v="21"/>
    <n v="36.082474226804131"/>
    <n v="83"/>
    <n v="80"/>
    <n v="96.385542168674704"/>
    <x v="94"/>
    <m/>
    <m/>
  </r>
  <r>
    <n v="363"/>
    <x v="8"/>
    <s v="Gazipur SC"/>
    <n v="6193"/>
    <n v="1114.74"/>
    <n v="928"/>
    <n v="83.248111667294609"/>
    <n v="86"/>
    <n v="81"/>
    <n v="94.186046511627907"/>
    <n v="56"/>
    <n v="4"/>
    <n v="7.1428571428571423"/>
    <n v="23"/>
    <n v="41.071428571428569"/>
    <n v="54.32"/>
    <n v="8"/>
    <n v="14.727540500736378"/>
    <n v="76"/>
    <n v="64"/>
    <n v="84.210526315789465"/>
    <x v="94"/>
    <m/>
    <m/>
  </r>
  <r>
    <n v="364"/>
    <x v="8"/>
    <s v="Ghonza SC"/>
    <n v="5699"/>
    <n v="1025.82"/>
    <n v="826"/>
    <n v="80.520949094383028"/>
    <n v="76"/>
    <n v="76"/>
    <n v="100"/>
    <n v="61"/>
    <n v="0"/>
    <n v="0"/>
    <n v="2"/>
    <n v="3.278688524590164"/>
    <n v="59.17"/>
    <n v="2"/>
    <n v="3.3800912624640862"/>
    <n v="67"/>
    <n v="43"/>
    <n v="64.179104477611943"/>
    <x v="94"/>
    <m/>
    <m/>
  </r>
  <r>
    <n v="365"/>
    <x v="8"/>
    <s v="Gopal SC"/>
    <n v="5668"/>
    <n v="1020.24"/>
    <n v="769"/>
    <n v="75.374421704696942"/>
    <n v="106"/>
    <n v="104"/>
    <n v="98.113207547169807"/>
    <n v="86"/>
    <n v="25"/>
    <n v="29.069767441860467"/>
    <n v="47"/>
    <n v="54.651162790697668"/>
    <n v="83.42"/>
    <n v="26"/>
    <n v="31.167585710860706"/>
    <n v="96"/>
    <n v="83"/>
    <n v="86.458333333333343"/>
    <x v="94"/>
    <m/>
    <m/>
  </r>
  <r>
    <n v="366"/>
    <x v="8"/>
    <s v="Ichapur SC"/>
    <n v="7679"/>
    <n v="1382.22"/>
    <n v="1219"/>
    <n v="88.191460114887647"/>
    <n v="96"/>
    <n v="99"/>
    <n v="103.125"/>
    <n v="72"/>
    <n v="16"/>
    <n v="22.222222222222221"/>
    <n v="58"/>
    <n v="80.555555555555557"/>
    <n v="69.84"/>
    <n v="20"/>
    <n v="28.636884306987398"/>
    <n v="86"/>
    <n v="90"/>
    <n v="104.65116279069768"/>
    <x v="94"/>
    <m/>
    <m/>
  </r>
  <r>
    <n v="367"/>
    <x v="8"/>
    <s v="Jaleswar SC"/>
    <n v="9361"/>
    <n v="1684.98"/>
    <n v="1349"/>
    <n v="80.060297451601798"/>
    <n v="125"/>
    <n v="117"/>
    <n v="93.600000000000009"/>
    <n v="88"/>
    <n v="21"/>
    <n v="23.863636363636363"/>
    <n v="40"/>
    <n v="45.454545454545453"/>
    <n v="85.36"/>
    <n v="26"/>
    <n v="30.459231490159329"/>
    <n v="115"/>
    <n v="114"/>
    <n v="99.130434782608702"/>
    <x v="94"/>
    <m/>
    <m/>
  </r>
  <r>
    <n v="368"/>
    <x v="8"/>
    <s v="Jaytara SC"/>
    <n v="7066"/>
    <n v="1271.8799999999999"/>
    <n v="930"/>
    <n v="73.120105670346263"/>
    <n v="116"/>
    <n v="108"/>
    <n v="93.103448275862064"/>
    <n v="86"/>
    <n v="29"/>
    <n v="33.720930232558139"/>
    <n v="51"/>
    <n v="59.302325581395351"/>
    <n v="83.42"/>
    <n v="32"/>
    <n v="38.360105490290096"/>
    <n v="106"/>
    <n v="95"/>
    <n v="89.622641509433961"/>
    <x v="94"/>
    <m/>
    <m/>
  </r>
  <r>
    <n v="369"/>
    <x v="8"/>
    <s v="Jhowdanga SC"/>
    <n v="7890"/>
    <n v="1420.2"/>
    <n v="1440"/>
    <n v="101.39416983523446"/>
    <n v="106"/>
    <n v="93"/>
    <n v="87.735849056603783"/>
    <n v="68"/>
    <n v="16"/>
    <n v="23.52941176470588"/>
    <n v="43"/>
    <n v="63.235294117647058"/>
    <n v="65.959999999999994"/>
    <n v="26"/>
    <n v="39.417828987265011"/>
    <n v="94"/>
    <n v="99"/>
    <n v="105.31914893617021"/>
    <x v="94"/>
    <m/>
    <m/>
  </r>
  <r>
    <n v="370"/>
    <x v="8"/>
    <s v="Kalanchi SC"/>
    <n v="5818"/>
    <n v="1047.24"/>
    <n v="700"/>
    <n v="66.842366601734085"/>
    <n v="81"/>
    <n v="81"/>
    <n v="100"/>
    <n v="57"/>
    <n v="12"/>
    <n v="21.052631578947366"/>
    <n v="34"/>
    <n v="59.649122807017541"/>
    <n v="55.29"/>
    <n v="9"/>
    <n v="16.277807921866522"/>
    <n v="74"/>
    <n v="66"/>
    <n v="89.189189189189193"/>
    <x v="94"/>
    <m/>
    <m/>
  </r>
  <r>
    <n v="371"/>
    <x v="8"/>
    <s v="Kaya SC"/>
    <n v="8781"/>
    <n v="1580.58"/>
    <n v="1211"/>
    <n v="76.617444229333543"/>
    <n v="110"/>
    <n v="104"/>
    <n v="94.545454545454547"/>
    <n v="77"/>
    <n v="25"/>
    <n v="32.467532467532465"/>
    <n v="52"/>
    <n v="67.532467532467535"/>
    <n v="74.69"/>
    <n v="22"/>
    <n v="29.455081001472756"/>
    <n v="96"/>
    <n v="96"/>
    <n v="100"/>
    <x v="94"/>
    <m/>
    <m/>
  </r>
  <r>
    <n v="372"/>
    <x v="8"/>
    <s v="Mondalpara SC"/>
    <n v="9297"/>
    <n v="1673.46"/>
    <n v="1382"/>
    <n v="82.583390101944474"/>
    <n v="106"/>
    <n v="100"/>
    <n v="94.339622641509436"/>
    <n v="74"/>
    <n v="5"/>
    <n v="6.756756756756757"/>
    <n v="12"/>
    <n v="16.216216216216218"/>
    <n v="71.78"/>
    <n v="9"/>
    <n v="12.538311507383673"/>
    <n v="95"/>
    <n v="74"/>
    <n v="77.89473684210526"/>
    <x v="94"/>
    <m/>
    <m/>
  </r>
  <r>
    <n v="373"/>
    <x v="8"/>
    <s v="Moraldanga SC"/>
    <n v="4674"/>
    <n v="841.31999999999994"/>
    <n v="700"/>
    <n v="83.202586411829031"/>
    <n v="71"/>
    <n v="66"/>
    <n v="92.957746478873233"/>
    <n v="49"/>
    <n v="14"/>
    <n v="28.571428571428569"/>
    <n v="28"/>
    <n v="57.142857142857139"/>
    <n v="47.53"/>
    <n v="16"/>
    <n v="33.662949715968857"/>
    <n v="65"/>
    <n v="66"/>
    <n v="101.53846153846153"/>
    <x v="94"/>
    <m/>
    <m/>
  </r>
  <r>
    <n v="374"/>
    <x v="8"/>
    <s v="Panchpota(F) SC"/>
    <n v="5048"/>
    <n v="908.64"/>
    <n v="579"/>
    <n v="63.721605916534607"/>
    <n v="66"/>
    <n v="60"/>
    <n v="90.909090909090907"/>
    <n v="51"/>
    <n v="23"/>
    <n v="45.098039215686278"/>
    <n v="0"/>
    <n v="0"/>
    <n v="49.47"/>
    <n v="21"/>
    <n v="42.449969678593085"/>
    <n v="61"/>
    <n v="54"/>
    <n v="88.52459016393442"/>
    <x v="94"/>
    <m/>
    <m/>
  </r>
  <r>
    <n v="375"/>
    <x v="8"/>
    <s v="Panchpota(S) SC"/>
    <n v="10208"/>
    <n v="1837.4399999999998"/>
    <n v="1652"/>
    <n v="89.90769766631837"/>
    <n v="135"/>
    <n v="122"/>
    <n v="90.370370370370367"/>
    <n v="86"/>
    <n v="8"/>
    <n v="9.3023255813953494"/>
    <n v="3"/>
    <n v="3.4883720930232558"/>
    <n v="83.42"/>
    <n v="22"/>
    <n v="26.372572524574444"/>
    <n v="125"/>
    <n v="113"/>
    <n v="90.4"/>
    <x v="94"/>
    <m/>
    <m/>
  </r>
  <r>
    <n v="376"/>
    <x v="8"/>
    <s v="Patlapara SC"/>
    <n v="9606"/>
    <n v="1729.08"/>
    <n v="1609"/>
    <n v="93.055266384435654"/>
    <n v="115"/>
    <n v="109"/>
    <n v="94.782608695652172"/>
    <n v="89"/>
    <n v="32"/>
    <n v="35.955056179775283"/>
    <n v="55"/>
    <n v="61.797752808988761"/>
    <n v="86.33"/>
    <n v="29"/>
    <n v="33.59203058033129"/>
    <n v="105"/>
    <n v="108"/>
    <n v="102.85714285714285"/>
    <x v="94"/>
    <m/>
    <m/>
  </r>
  <r>
    <n v="377"/>
    <x v="8"/>
    <s v="Purandapur SC"/>
    <n v="5750"/>
    <n v="1035"/>
    <n v="792"/>
    <n v="76.521739130434781"/>
    <n v="84"/>
    <n v="84"/>
    <n v="100"/>
    <n v="70"/>
    <n v="10"/>
    <n v="14.285714285714285"/>
    <n v="33"/>
    <n v="47.142857142857139"/>
    <n v="67.899999999999991"/>
    <n v="20"/>
    <n v="29.45508100147276"/>
    <n v="76"/>
    <n v="68"/>
    <n v="89.473684210526315"/>
    <x v="94"/>
    <m/>
    <m/>
  </r>
  <r>
    <n v="378"/>
    <x v="8"/>
    <s v="Rajapur SC"/>
    <n v="7410"/>
    <n v="1333.8"/>
    <n v="1598"/>
    <n v="119.80806717648824"/>
    <n v="101"/>
    <n v="90"/>
    <n v="89.10891089108911"/>
    <n v="70"/>
    <n v="19"/>
    <n v="27.142857142857142"/>
    <n v="32"/>
    <n v="45.714285714285715"/>
    <n v="67.899999999999991"/>
    <n v="16"/>
    <n v="23.564064801178205"/>
    <n v="91"/>
    <n v="87"/>
    <n v="95.604395604395606"/>
    <x v="94"/>
    <m/>
    <m/>
  </r>
  <r>
    <n v="379"/>
    <x v="8"/>
    <s v="Rampur SC"/>
    <n v="7323"/>
    <n v="1318.1399999999999"/>
    <n v="1222"/>
    <n v="92.706389306143507"/>
    <n v="95"/>
    <n v="97"/>
    <n v="102.10526315789474"/>
    <n v="75"/>
    <n v="18"/>
    <n v="24"/>
    <n v="31"/>
    <n v="41.333333333333336"/>
    <n v="72.75"/>
    <n v="24"/>
    <n v="32.989690721649481"/>
    <n v="85"/>
    <n v="87"/>
    <n v="102.35294117647058"/>
    <x v="94"/>
    <m/>
    <m/>
  </r>
  <r>
    <n v="380"/>
    <x v="8"/>
    <s v="Sasadanga SC"/>
    <n v="4262"/>
    <n v="767.16"/>
    <n v="685"/>
    <n v="89.29036967516555"/>
    <n v="55"/>
    <n v="52"/>
    <n v="94.545454545454547"/>
    <n v="43"/>
    <n v="16"/>
    <n v="37.209302325581397"/>
    <n v="15"/>
    <n v="34.883720930232556"/>
    <n v="41.71"/>
    <n v="9"/>
    <n v="21.577559338288179"/>
    <n v="45"/>
    <n v="40"/>
    <n v="88.888888888888886"/>
    <x v="94"/>
    <m/>
    <m/>
  </r>
  <r>
    <n v="381"/>
    <x v="8"/>
    <s v="Shimulia SC"/>
    <n v="5757"/>
    <n v="1036.26"/>
    <n v="835"/>
    <n v="80.578233261922676"/>
    <n v="85"/>
    <n v="76"/>
    <n v="89.411764705882362"/>
    <n v="61"/>
    <n v="30"/>
    <n v="49.180327868852459"/>
    <n v="33"/>
    <n v="54.098360655737707"/>
    <n v="59.17"/>
    <n v="22"/>
    <n v="37.18100388710495"/>
    <n v="77"/>
    <n v="70"/>
    <n v="90.909090909090907"/>
    <x v="94"/>
    <m/>
    <m/>
  </r>
  <r>
    <n v="382"/>
    <x v="8"/>
    <s v="Shimulpur SC"/>
    <n v="9855"/>
    <n v="1773.8999999999999"/>
    <n v="1790"/>
    <n v="100.90760471277976"/>
    <n v="124"/>
    <n v="114"/>
    <n v="91.935483870967744"/>
    <n v="88"/>
    <n v="28"/>
    <n v="31.818181818181817"/>
    <n v="58"/>
    <n v="65.909090909090907"/>
    <n v="85.36"/>
    <n v="29"/>
    <n v="33.97375820056233"/>
    <n v="117"/>
    <n v="89"/>
    <n v="76.068376068376068"/>
    <x v="94"/>
    <m/>
    <m/>
  </r>
  <r>
    <n v="383"/>
    <x v="8"/>
    <s v="Singole SC"/>
    <n v="6243"/>
    <n v="1123.74"/>
    <n v="625"/>
    <n v="55.617847544805741"/>
    <n v="65"/>
    <n v="57"/>
    <n v="87.692307692307693"/>
    <n v="42"/>
    <n v="7"/>
    <n v="16.666666666666664"/>
    <n v="17"/>
    <n v="40.476190476190474"/>
    <n v="40.74"/>
    <n v="8"/>
    <n v="19.636720667648504"/>
    <n v="57"/>
    <n v="56"/>
    <n v="98.245614035087712"/>
    <x v="94"/>
    <m/>
    <m/>
  </r>
  <r>
    <n v="384"/>
    <x v="8"/>
    <s v="Sonatikari SC"/>
    <n v="8688"/>
    <n v="1563.84"/>
    <n v="930"/>
    <n v="59.468999386126463"/>
    <n v="91"/>
    <n v="96"/>
    <n v="105.4945054945055"/>
    <n v="71"/>
    <n v="12"/>
    <n v="16.901408450704224"/>
    <n v="39"/>
    <n v="54.929577464788736"/>
    <n v="68.87"/>
    <n v="18"/>
    <n v="26.136198635109626"/>
    <n v="81"/>
    <n v="67"/>
    <n v="82.716049382716051"/>
    <x v="94"/>
    <m/>
    <m/>
  </r>
  <r>
    <n v="385"/>
    <x v="8"/>
    <s v="Sutia SC"/>
    <n v="8105"/>
    <n v="1458.8999999999999"/>
    <n v="763"/>
    <n v="52.299677839468096"/>
    <n v="111"/>
    <n v="105"/>
    <n v="94.594594594594597"/>
    <n v="81"/>
    <n v="3"/>
    <n v="3.7037037037037033"/>
    <n v="0"/>
    <n v="0"/>
    <n v="78.569999999999993"/>
    <n v="20"/>
    <n v="25.455008272877688"/>
    <n v="95"/>
    <n v="95"/>
    <n v="100"/>
    <x v="94"/>
    <m/>
    <m/>
  </r>
  <r>
    <n v="386"/>
    <x v="8"/>
    <s v="Tatenlbaria SC"/>
    <n v="5210"/>
    <n v="937.8"/>
    <n v="1160"/>
    <n v="123.69375133290681"/>
    <n v="71"/>
    <n v="75"/>
    <n v="105.63380281690141"/>
    <n v="57"/>
    <n v="17"/>
    <n v="29.82456140350877"/>
    <n v="40"/>
    <n v="70.175438596491219"/>
    <n v="55.29"/>
    <n v="18"/>
    <n v="32.555615843733044"/>
    <n v="59"/>
    <n v="60"/>
    <n v="101.69491525423729"/>
    <x v="94"/>
    <m/>
    <m/>
  </r>
  <r>
    <n v="387"/>
    <x v="8"/>
    <s v="Teli SC"/>
    <n v="7801"/>
    <n v="1404.1799999999998"/>
    <n v="1213"/>
    <n v="86.384936404164719"/>
    <n v="112"/>
    <n v="103"/>
    <n v="91.964285714285708"/>
    <n v="51"/>
    <n v="3"/>
    <n v="5.8823529411764701"/>
    <n v="19"/>
    <n v="37.254901960784316"/>
    <n v="49.47"/>
    <n v="13"/>
    <n v="26.278552658176675"/>
    <n v="102"/>
    <n v="95"/>
    <n v="93.137254901960787"/>
    <x v="94"/>
    <m/>
    <m/>
  </r>
  <r>
    <n v="286"/>
    <x v="9"/>
    <s v="Anowarberia SC"/>
    <n v="11843.26"/>
    <n v="2131.7867999999999"/>
    <n v="1997"/>
    <n v="93.677285176922965"/>
    <n v="166.51623559999999"/>
    <n v="128"/>
    <n v="76.869381258099978"/>
    <n v="105"/>
    <n v="15"/>
    <n v="14.285714285714285"/>
    <n v="22"/>
    <n v="20.952380952380953"/>
    <n v="101.85"/>
    <n v="31"/>
    <n v="30.436917034855181"/>
    <n v="150.94949656576685"/>
    <n v="124"/>
    <n v="82.146680062609363"/>
    <x v="94"/>
    <m/>
    <m/>
  </r>
  <r>
    <n v="287"/>
    <x v="9"/>
    <s v="Atulia SC"/>
    <n v="7060.91"/>
    <n v="1270.9638"/>
    <n v="1266"/>
    <n v="99.609445996809669"/>
    <n v="99.381773945452665"/>
    <n v="102"/>
    <n v="102.634513302192"/>
    <n v="63"/>
    <n v="23"/>
    <n v="36.507936507936506"/>
    <n v="55"/>
    <n v="87.301587301587304"/>
    <n v="61.11"/>
    <n v="18"/>
    <n v="29.455081001472756"/>
    <n v="89.995559482455747"/>
    <n v="88"/>
    <n v="97.782602281788385"/>
    <x v="94"/>
    <m/>
    <m/>
  </r>
  <r>
    <n v="288"/>
    <x v="9"/>
    <s v="Bamihati SC"/>
    <n v="7630.55"/>
    <n v="1373.499"/>
    <n v="906"/>
    <n v="65.962916609331344"/>
    <n v="107.39941384035116"/>
    <n v="81"/>
    <n v="75.419406031774258"/>
    <n v="54"/>
    <n v="11"/>
    <n v="20.37037037037037"/>
    <n v="26"/>
    <n v="48.148148148148145"/>
    <n v="52.379999999999995"/>
    <n v="18"/>
    <n v="34.364261168384886"/>
    <n v="97.2559650822419"/>
    <n v="79"/>
    <n v="81.228950772526659"/>
    <x v="94"/>
    <m/>
    <m/>
  </r>
  <r>
    <n v="289"/>
    <x v="9"/>
    <s v="Baugachhi SC"/>
    <n v="9080.91"/>
    <n v="1634.5637999999999"/>
    <n v="1297"/>
    <n v="79.348386401313931"/>
    <n v="127.82288916"/>
    <n v="114"/>
    <n v="89.185904613142142"/>
    <n v="72"/>
    <n v="20"/>
    <n v="27.777777777777779"/>
    <n v="35"/>
    <n v="48.611111111111114"/>
    <n v="69.84"/>
    <n v="23"/>
    <n v="32.932416953035506"/>
    <n v="115.74167863063361"/>
    <n v="100"/>
    <n v="86.399299874619899"/>
    <x v="94"/>
    <m/>
    <m/>
  </r>
  <r>
    <n v="290"/>
    <x v="9"/>
    <s v="Bergoom SC"/>
    <n v="6863.96"/>
    <n v="1235.5128"/>
    <n v="956"/>
    <n v="77.376778289953776"/>
    <n v="96.58964512"/>
    <n v="75"/>
    <n v="77.64807491198701"/>
    <n v="54"/>
    <n v="5"/>
    <n v="9.2592592592592595"/>
    <n v="8"/>
    <n v="14.814814814814813"/>
    <n v="52.379999999999995"/>
    <n v="17"/>
    <n v="32.455135547919056"/>
    <n v="87.485312865508405"/>
    <n v="72"/>
    <n v="82.29952850564294"/>
    <x v="94"/>
    <m/>
    <m/>
  </r>
  <r>
    <n v="291"/>
    <x v="9"/>
    <s v="Betpul SC"/>
    <n v="9791.9500000000007"/>
    <n v="1762.5510000000002"/>
    <n v="1352"/>
    <n v="76.707000251340233"/>
    <n v="137.67481700000002"/>
    <n v="83"/>
    <n v="60.286987706691477"/>
    <n v="58"/>
    <n v="23"/>
    <n v="39.655172413793103"/>
    <n v="40"/>
    <n v="68.965517241379317"/>
    <n v="56.26"/>
    <n v="20"/>
    <n v="35.549235691432635"/>
    <n v="124.80431257079223"/>
    <n v="76"/>
    <n v="60.895331607143653"/>
    <x v="94"/>
    <m/>
    <m/>
  </r>
  <r>
    <n v="292"/>
    <x v="9"/>
    <s v="Fultala SC"/>
    <n v="10436.33"/>
    <n v="1878.5393999999999"/>
    <n v="1527"/>
    <n v="81.286556992097161"/>
    <n v="146.73479979999999"/>
    <n v="108"/>
    <n v="73.602172182198331"/>
    <n v="66"/>
    <n v="22"/>
    <n v="33.333333333333329"/>
    <n v="22"/>
    <n v="33.333333333333329"/>
    <n v="64.02"/>
    <n v="17"/>
    <n v="26.554201811933773"/>
    <n v="133.01732457906095"/>
    <n v="101"/>
    <n v="75.929958988138452"/>
    <x v="94"/>
    <m/>
    <m/>
  </r>
  <r>
    <n v="293"/>
    <x v="9"/>
    <s v="Gohalbati SC"/>
    <n v="6755.89"/>
    <n v="1216.0602000000001"/>
    <n v="1386"/>
    <n v="113.97462066433881"/>
    <n v="95.088640526553121"/>
    <n v="106"/>
    <n v="111.47493476931129"/>
    <n v="71"/>
    <n v="22"/>
    <n v="30.985915492957748"/>
    <n v="49"/>
    <n v="69.014084507042256"/>
    <n v="68.87"/>
    <n v="19"/>
    <n v="27.588209670393493"/>
    <n v="86.107895491080896"/>
    <n v="106"/>
    <n v="123.10137112917774"/>
    <x v="94"/>
    <m/>
    <m/>
  </r>
  <r>
    <n v="294"/>
    <x v="9"/>
    <s v="Ichapur SC"/>
    <n v="5839.82"/>
    <n v="1051.1676"/>
    <n v="858"/>
    <n v="81.623520359645795"/>
    <n v="82.195024596281968"/>
    <n v="95"/>
    <n v="115.57877191060207"/>
    <n v="82"/>
    <n v="30"/>
    <n v="36.585365853658537"/>
    <n v="53"/>
    <n v="64.634146341463421"/>
    <n v="79.539999999999992"/>
    <n v="25"/>
    <n v="31.430726678400809"/>
    <n v="74.432030457382226"/>
    <n v="104"/>
    <n v="139.72479235206086"/>
    <x v="94"/>
    <m/>
    <m/>
  </r>
  <r>
    <n v="295"/>
    <x v="9"/>
    <s v="Janapul SC"/>
    <n v="6855.88"/>
    <n v="1234.0583999999999"/>
    <n v="1041"/>
    <n v="84.355813306728436"/>
    <n v="96.482799240000006"/>
    <n v="68"/>
    <n v="70.478883837989272"/>
    <n v="51"/>
    <n v="21"/>
    <n v="41.17647058823529"/>
    <n v="39"/>
    <n v="76.470588235294116"/>
    <n v="49.47"/>
    <n v="12"/>
    <n v="24.257125530624624"/>
    <n v="87.382328388915695"/>
    <n v="49"/>
    <n v="56.075411245525444"/>
    <x v="94"/>
    <m/>
    <m/>
  </r>
  <r>
    <n v="296"/>
    <x v="9"/>
    <s v="Kashipur SC"/>
    <n v="11389.77"/>
    <n v="2050.1586000000002"/>
    <n v="1522"/>
    <n v="74.238158940483913"/>
    <n v="160.31015087725214"/>
    <n v="106"/>
    <n v="66.121826609197768"/>
    <n v="78"/>
    <n v="21"/>
    <n v="26.923076923076923"/>
    <n v="26"/>
    <n v="33.333333333333336"/>
    <n v="75.66"/>
    <n v="20"/>
    <n v="26.434047052603756"/>
    <n v="145.16949281700093"/>
    <n v="93"/>
    <n v="64.0630467154933"/>
    <x v="94"/>
    <m/>
    <m/>
  </r>
  <r>
    <n v="297"/>
    <x v="9"/>
    <s v="Krishnanagar SC"/>
    <n v="5335.83"/>
    <n v="960.44939999999997"/>
    <n v="891"/>
    <n v="92.769072477946267"/>
    <n v="75.101403483596968"/>
    <n v="60"/>
    <n v="79.891982329071524"/>
    <n v="47"/>
    <n v="11"/>
    <n v="23.404255319148938"/>
    <n v="14"/>
    <n v="29.787234042553195"/>
    <n v="45.589999999999996"/>
    <n v="11"/>
    <n v="24.128098267163853"/>
    <n v="68.008373729911838"/>
    <n v="59"/>
    <n v="86.754022724190321"/>
    <x v="94"/>
    <m/>
    <m/>
  </r>
  <r>
    <n v="298"/>
    <x v="9"/>
    <s v="Kumra SC"/>
    <n v="8780.94"/>
    <n v="1580.5692000000001"/>
    <n v="1468"/>
    <n v="92.877932835841662"/>
    <n v="123.54782580000001"/>
    <n v="114"/>
    <n v="92.271959673773551"/>
    <n v="85"/>
    <n v="34"/>
    <n v="40"/>
    <n v="67"/>
    <n v="78.82352941176471"/>
    <n v="82.45"/>
    <n v="24"/>
    <n v="29.108550636749545"/>
    <n v="111.9183799371292"/>
    <n v="100"/>
    <n v="89.350828752324304"/>
    <x v="94"/>
    <m/>
    <m/>
  </r>
  <r>
    <n v="299"/>
    <x v="9"/>
    <s v="Lakshmipul SC"/>
    <n v="6584.1900000000005"/>
    <n v="1185.1541999999999"/>
    <n v="1427"/>
    <n v="120.40627287149638"/>
    <n v="92.671976019225568"/>
    <n v="134"/>
    <n v="144.59603189231726"/>
    <n v="93"/>
    <n v="33"/>
    <n v="35.483870967741936"/>
    <n v="71"/>
    <n v="76.344086021505376"/>
    <n v="90.21"/>
    <n v="32"/>
    <n v="35.472785722203753"/>
    <n v="83.919475363485773"/>
    <n v="140"/>
    <n v="166.82659107866093"/>
    <x v="94"/>
    <m/>
    <m/>
  </r>
  <r>
    <n v="300"/>
    <x v="9"/>
    <s v="Mahisha SC"/>
    <n v="6801.34"/>
    <n v="1224.2411999999999"/>
    <n v="1033"/>
    <n v="84.378797250084375"/>
    <n v="95.728345837316297"/>
    <n v="83"/>
    <n v="86.703681416424729"/>
    <n v="63"/>
    <n v="8"/>
    <n v="12.698412698412698"/>
    <n v="21"/>
    <n v="33.333333333333336"/>
    <n v="61.11"/>
    <n v="9"/>
    <n v="14.727540500736378"/>
    <n v="86.687183171914896"/>
    <n v="47"/>
    <n v="54.217934278463396"/>
    <x v="94"/>
    <m/>
    <m/>
  </r>
  <r>
    <n v="301"/>
    <x v="9"/>
    <s v="Mallickpur SC"/>
    <n v="8357.75"/>
    <n v="1504.395"/>
    <n v="1382"/>
    <n v="91.864171311390947"/>
    <n v="117.59354250000001"/>
    <n v="125"/>
    <n v="106.29835392534416"/>
    <n v="94"/>
    <n v="31"/>
    <n v="32.978723404255319"/>
    <n v="66"/>
    <n v="70.212765957446805"/>
    <n v="91.179999999999993"/>
    <n v="35"/>
    <n v="38.385610879578856"/>
    <n v="106.52456797558594"/>
    <n v="119"/>
    <n v="111.71131905202682"/>
    <x v="94"/>
    <m/>
    <m/>
  </r>
  <r>
    <n v="302"/>
    <x v="9"/>
    <s v="Marakpur SC"/>
    <n v="13232.01"/>
    <n v="2381.7617999999998"/>
    <n v="2520"/>
    <n v="105.80403128474059"/>
    <n v="186.23953947351959"/>
    <n v="186"/>
    <n v="99.871380978391187"/>
    <n v="146"/>
    <n v="16"/>
    <n v="10.95890410958904"/>
    <n v="0"/>
    <n v="0"/>
    <n v="141.62"/>
    <n v="38"/>
    <n v="26.832368309560795"/>
    <n v="168.64995348013915"/>
    <n v="184"/>
    <n v="109.10171998456468"/>
    <x v="94"/>
    <m/>
    <m/>
  </r>
  <r>
    <n v="303"/>
    <x v="9"/>
    <s v="Maslandapur SC"/>
    <n v="11112.02"/>
    <n v="2000.1636000000001"/>
    <n v="1253"/>
    <n v="62.644875649171894"/>
    <n v="156.4008406448105"/>
    <n v="119"/>
    <n v="76.086547559070624"/>
    <n v="76"/>
    <n v="5"/>
    <n v="6.5789473684210522"/>
    <n v="10"/>
    <n v="13.157894736842104"/>
    <n v="73.72"/>
    <n v="1"/>
    <n v="1.3564839934888768"/>
    <n v="141.62940143412646"/>
    <n v="31"/>
    <n v="21.888110580216264"/>
    <x v="94"/>
    <m/>
    <m/>
  </r>
  <r>
    <n v="304"/>
    <x v="9"/>
    <s v="Mathurapur SC"/>
    <n v="6085.25"/>
    <n v="1095.345"/>
    <n v="1283"/>
    <n v="117.13204515472295"/>
    <n v="85.619467499999999"/>
    <n v="109"/>
    <n v="127.30749580987525"/>
    <n v="83"/>
    <n v="19"/>
    <n v="22.891566265060241"/>
    <n v="45"/>
    <n v="54.216867469879517"/>
    <n v="80.509999999999991"/>
    <n v="21"/>
    <n v="26.083716308533102"/>
    <n v="77.560183933885838"/>
    <n v="88"/>
    <n v="113.46027760198882"/>
    <x v="94"/>
    <m/>
    <m/>
  </r>
  <r>
    <n v="305"/>
    <x v="9"/>
    <s v="Narayanpur SC"/>
    <n v="8628.43"/>
    <n v="1553.1174000000001"/>
    <n v="1388"/>
    <n v="89.368646568507955"/>
    <n v="121.44449932999602"/>
    <n v="142"/>
    <n v="116.92583919684118"/>
    <n v="116"/>
    <n v="36"/>
    <n v="31.03448275862069"/>
    <n v="89"/>
    <n v="76.724137931034491"/>
    <n v="112.52"/>
    <n v="30"/>
    <n v="26.661926768574475"/>
    <n v="109.97454794144177"/>
    <n v="111"/>
    <n v="100.93244489543549"/>
    <x v="94"/>
    <m/>
    <m/>
  </r>
  <r>
    <n v="306"/>
    <x v="9"/>
    <s v="Nokpul SC"/>
    <n v="10912.04"/>
    <n v="1964.1672000000001"/>
    <n v="1699"/>
    <n v="86.499764378511159"/>
    <n v="153.53240280000003"/>
    <n v="114"/>
    <n v="74.251427008865903"/>
    <n v="76"/>
    <n v="18"/>
    <n v="23.684210526315788"/>
    <n v="42"/>
    <n v="55.263157894736842"/>
    <n v="73.72"/>
    <n v="18"/>
    <n v="24.416711882799785"/>
    <n v="139.08053563845687"/>
    <n v="78"/>
    <n v="56.082614035052927"/>
    <x v="94"/>
    <m/>
    <m/>
  </r>
  <r>
    <n v="307"/>
    <x v="9"/>
    <s v="Pairagachhi SC"/>
    <n v="6106.46"/>
    <n v="1099.1628000000001"/>
    <n v="929"/>
    <n v="84.51887199967102"/>
    <n v="85.947962419425949"/>
    <n v="64"/>
    <n v="74.463661730199121"/>
    <n v="55"/>
    <n v="17"/>
    <n v="30.909090909090907"/>
    <n v="41"/>
    <n v="74.545454545454533"/>
    <n v="53.35"/>
    <n v="13"/>
    <n v="24.367385192127461"/>
    <n v="77.830518184941695"/>
    <n v="64"/>
    <n v="82.229954897541006"/>
    <x v="94"/>
    <m/>
    <m/>
  </r>
  <r>
    <n v="308"/>
    <x v="9"/>
    <s v="Prithiva SC"/>
    <n v="12562.380000000001"/>
    <n v="2261.2284"/>
    <n v="2212"/>
    <n v="97.822935533624118"/>
    <n v="176.79037374000001"/>
    <n v="176"/>
    <n v="99.552931687806492"/>
    <n v="117"/>
    <n v="21"/>
    <n v="17.948717948717949"/>
    <n v="72"/>
    <n v="61.53846153846154"/>
    <n v="113.49"/>
    <n v="27"/>
    <n v="23.790642347343379"/>
    <n v="160.11511498251818"/>
    <n v="94"/>
    <n v="58.707761606556119"/>
    <x v="94"/>
    <m/>
    <m/>
  </r>
  <r>
    <n v="309"/>
    <x v="9"/>
    <s v="Raghavpur SC"/>
    <n v="6733.67"/>
    <n v="1212.0606"/>
    <n v="1024"/>
    <n v="84.484224633652801"/>
    <n v="94.775895707957787"/>
    <n v="75"/>
    <n v="79.134045043588728"/>
    <n v="54"/>
    <n v="19"/>
    <n v="35.185185185185183"/>
    <n v="11"/>
    <n v="20.37037037037037"/>
    <n v="52.379999999999995"/>
    <n v="18"/>
    <n v="34.364261168384886"/>
    <n v="85.824688180450934"/>
    <n v="66"/>
    <n v="76.90094936462981"/>
    <x v="94"/>
    <m/>
    <m/>
  </r>
  <r>
    <n v="310"/>
    <x v="9"/>
    <s v="Rajballavpur SC"/>
    <n v="7021.52"/>
    <n v="1263.8736000000001"/>
    <n v="1210"/>
    <n v="95.73742184345015"/>
    <n v="98.827362676124579"/>
    <n v="86"/>
    <n v="87.020434089532273"/>
    <n v="74"/>
    <n v="26"/>
    <n v="35.135135135135137"/>
    <n v="52"/>
    <n v="70.270270270270274"/>
    <n v="71.78"/>
    <n v="26"/>
    <n v="36.221788799108388"/>
    <n v="89.493510159066275"/>
    <n v="94"/>
    <n v="105.03554931851914"/>
    <x v="94"/>
    <m/>
    <m/>
  </r>
  <r>
    <n v="311"/>
    <x v="9"/>
    <s v="Rautara SC"/>
    <n v="7023.54"/>
    <n v="1264.2372"/>
    <n v="1150"/>
    <n v="90.963942525975341"/>
    <n v="98.84227842"/>
    <n v="110"/>
    <n v="111.28840993788982"/>
    <n v="77"/>
    <n v="15"/>
    <n v="19.480519480519479"/>
    <n v="55"/>
    <n v="71.428571428571431"/>
    <n v="74.69"/>
    <n v="20"/>
    <n v="26.77734636497523"/>
    <n v="89.519256278214456"/>
    <n v="120"/>
    <n v="134.04937103929379"/>
    <x v="94"/>
    <m/>
    <m/>
  </r>
  <r>
    <n v="312"/>
    <x v="9"/>
    <s v="Rudrapur SC"/>
    <n v="7521.47"/>
    <n v="1353.8645999999999"/>
    <n v="1573"/>
    <n v="116.18591696688134"/>
    <n v="105.86412109451953"/>
    <n v="99"/>
    <n v="93.516102506163563"/>
    <n v="76"/>
    <n v="14"/>
    <n v="18.421052631578949"/>
    <n v="37"/>
    <n v="48.684210526315788"/>
    <n v="73.72"/>
    <n v="22"/>
    <n v="29.842647856755292"/>
    <n v="95.865674648240301"/>
    <n v="101"/>
    <n v="105.35574945943797"/>
    <x v="94"/>
    <m/>
    <m/>
  </r>
  <r>
    <n v="313"/>
    <x v="9"/>
    <s v="Sadpur SC"/>
    <n v="10248.469999999999"/>
    <n v="1844.7245999999998"/>
    <n v="1357"/>
    <n v="73.561115843524846"/>
    <n v="144.24643974031014"/>
    <n v="108"/>
    <n v="74.871865256733301"/>
    <n v="75"/>
    <n v="15"/>
    <n v="20"/>
    <n v="19"/>
    <n v="25.333333333333332"/>
    <n v="72.75"/>
    <n v="18"/>
    <n v="24.742268041237111"/>
    <n v="130.62293549828041"/>
    <n v="95"/>
    <n v="72.728422185283563"/>
    <x v="94"/>
    <m/>
    <m/>
  </r>
  <r>
    <n v="314"/>
    <x v="9"/>
    <s v="Sonakenia SC"/>
    <n v="8407.24"/>
    <n v="1513.3031999999998"/>
    <n v="1483"/>
    <n v="97.997546030431977"/>
    <n v="118.33126681760838"/>
    <n v="108"/>
    <n v="91.269199514670433"/>
    <n v="84"/>
    <n v="34"/>
    <n v="40.476190476190474"/>
    <n v="62"/>
    <n v="73.80952380952381"/>
    <n v="81.48"/>
    <n v="28"/>
    <n v="27.254414030098353"/>
    <n v="107.15534789471629"/>
    <n v="104"/>
    <n v="97.05535191970398"/>
    <x v="94"/>
    <m/>
    <m/>
  </r>
  <r>
    <n v="315"/>
    <x v="10"/>
    <s v="AMRAGACHI SC"/>
    <n v="9821.24"/>
    <n v="1767.8231999999998"/>
    <n v="1472"/>
    <n v="83.266245176553866"/>
    <n v="194"/>
    <n v="180"/>
    <n v="92.783505154639172"/>
    <n v="130"/>
    <n v="37"/>
    <n v="28.46153846153846"/>
    <n v="68"/>
    <n v="52.307692307692314"/>
    <n v="126.1"/>
    <n v="43"/>
    <n v="34.099920697858842"/>
    <n v="174"/>
    <n v="173"/>
    <n v="99.425287356321832"/>
    <x v="94"/>
    <m/>
    <m/>
  </r>
  <r>
    <n v="316"/>
    <x v="10"/>
    <s v="BAGPOLE SC"/>
    <n v="6918.5"/>
    <n v="1245.33"/>
    <n v="1043"/>
    <n v="83.752900837529012"/>
    <n v="143.69999999999999"/>
    <n v="140"/>
    <n v="97.425191370911634"/>
    <n v="97"/>
    <n v="11"/>
    <n v="11.340206185567011"/>
    <n v="26"/>
    <n v="26.804123711340207"/>
    <n v="94.09"/>
    <n v="26"/>
    <n v="27.633117228185778"/>
    <n v="127.90979554860661"/>
    <n v="117"/>
    <n v="91.470711448005702"/>
    <x v="94"/>
    <m/>
    <m/>
  </r>
  <r>
    <n v="317"/>
    <x v="10"/>
    <s v="BERABERI SC"/>
    <n v="6850.83"/>
    <n v="1233.1494"/>
    <n v="1903"/>
    <n v="154.3203118778633"/>
    <n v="142.6"/>
    <n v="129"/>
    <n v="90.462833099579242"/>
    <n v="101"/>
    <n v="15"/>
    <n v="14.85148514851485"/>
    <n v="1"/>
    <n v="0.99009900990099009"/>
    <n v="97.97"/>
    <n v="36"/>
    <n v="36.745942635500661"/>
    <n v="127.25819108353721"/>
    <n v="124"/>
    <n v="97.439700300785816"/>
    <x v="94"/>
    <m/>
    <m/>
  </r>
  <r>
    <n v="318"/>
    <x v="10"/>
    <s v="BHATSALA SC"/>
    <n v="4368.25"/>
    <n v="786.28499999999997"/>
    <n v="777"/>
    <n v="98.819130467960093"/>
    <n v="76.599999999999994"/>
    <n v="77"/>
    <n v="100.52219321148826"/>
    <n v="61"/>
    <n v="15"/>
    <n v="24.590163934426229"/>
    <n v="39"/>
    <n v="63.934426229508205"/>
    <n v="59.17"/>
    <n v="21"/>
    <n v="35.490958255872904"/>
    <n v="67.216474937919614"/>
    <n v="64"/>
    <n v="95.214752126037084"/>
    <x v="94"/>
    <m/>
    <m/>
  </r>
  <r>
    <n v="319"/>
    <x v="10"/>
    <s v="BIRA SC"/>
    <n v="11009"/>
    <n v="1981.62"/>
    <n v="1758"/>
    <n v="88.715293547703396"/>
    <n v="154.69999999999999"/>
    <n v="146"/>
    <n v="94.376212023270853"/>
    <n v="109"/>
    <n v="22"/>
    <n v="20.183486238532112"/>
    <n v="0"/>
    <n v="0"/>
    <n v="105.73"/>
    <n v="26"/>
    <n v="24.590939184715786"/>
    <n v="137.904937335602"/>
    <n v="131"/>
    <n v="94.99297308058064"/>
    <x v="94"/>
    <m/>
    <m/>
  </r>
  <r>
    <n v="320"/>
    <x v="10"/>
    <s v="BONBONIA SC"/>
    <n v="3181.5"/>
    <n v="572.66999999999996"/>
    <n v="623"/>
    <n v="108.78865664344212"/>
    <n v="66.7"/>
    <n v="63"/>
    <n v="94.452773613193401"/>
    <n v="54"/>
    <n v="10"/>
    <n v="18.518518518518519"/>
    <n v="13"/>
    <n v="24.074074074074073"/>
    <n v="52.379999999999995"/>
    <n v="17"/>
    <n v="32.455135547919056"/>
    <n v="62"/>
    <n v="42"/>
    <n v="67.741935483870961"/>
    <x v="94"/>
    <m/>
    <m/>
  </r>
  <r>
    <n v="321"/>
    <x v="10"/>
    <s v="BOROBAMUNIA SC"/>
    <n v="11514"/>
    <n v="2072.52"/>
    <n v="1820"/>
    <n v="87.815799123772038"/>
    <n v="192"/>
    <n v="183"/>
    <n v="95.3125"/>
    <n v="147"/>
    <n v="44"/>
    <n v="29.931972789115648"/>
    <n v="2"/>
    <n v="1.3605442176870748"/>
    <n v="142.59"/>
    <n v="41"/>
    <n v="28.753769549056734"/>
    <n v="170.37191514025565"/>
    <n v="165"/>
    <n v="96.846947963322876"/>
    <x v="94"/>
    <m/>
    <m/>
  </r>
  <r>
    <n v="322"/>
    <x v="10"/>
    <s v="CHRISTANPARA SC"/>
    <n v="5106.5600000000004"/>
    <n v="919.18080000000009"/>
    <n v="1111"/>
    <n v="120.86849507735582"/>
    <n v="70"/>
    <n v="71"/>
    <n v="101.42857142857142"/>
    <n v="54"/>
    <n v="18"/>
    <n v="33.333333333333329"/>
    <n v="27"/>
    <n v="50"/>
    <n v="52.379999999999995"/>
    <n v="15"/>
    <n v="28.636884306987405"/>
    <n v="61.70827870696219"/>
    <n v="54"/>
    <n v="87.508517708674134"/>
    <x v="94"/>
    <m/>
    <m/>
  </r>
  <r>
    <n v="323"/>
    <x v="10"/>
    <s v="DANTARI SC"/>
    <n v="5938.8"/>
    <n v="1068.9839999999999"/>
    <n v="1130"/>
    <n v="105.70784969653428"/>
    <n v="109.6"/>
    <n v="101"/>
    <n v="92.153284671532859"/>
    <n v="84"/>
    <n v="27"/>
    <n v="32.142857142857146"/>
    <n v="67"/>
    <n v="79.761904761904773"/>
    <n v="81.48"/>
    <n v="31"/>
    <n v="38.046146293568974"/>
    <n v="97.225202634047633"/>
    <n v="98"/>
    <n v="100.79691000374531"/>
    <x v="94"/>
    <m/>
    <m/>
  </r>
  <r>
    <n v="324"/>
    <x v="10"/>
    <s v="DIGHRA SC"/>
    <n v="7797.2"/>
    <n v="1403.4959999999999"/>
    <n v="935"/>
    <n v="66.619356236141755"/>
    <n v="113"/>
    <n v="114"/>
    <n v="100.88495575221239"/>
    <n v="80"/>
    <n v="18"/>
    <n v="22.5"/>
    <n v="40"/>
    <n v="50"/>
    <n v="77.599999999999994"/>
    <n v="19"/>
    <n v="24.484536082474229"/>
    <n v="98"/>
    <n v="110"/>
    <n v="112.24489795918366"/>
    <x v="94"/>
    <m/>
    <m/>
  </r>
  <r>
    <n v="325"/>
    <x v="10"/>
    <s v="DOGACHIA SC"/>
    <n v="6363"/>
    <n v="1145.3399999999999"/>
    <n v="954"/>
    <n v="83.294043690083299"/>
    <n v="96.4"/>
    <n v="96"/>
    <n v="99.585062240663888"/>
    <n v="73"/>
    <n v="7"/>
    <n v="9.5890410958904102"/>
    <n v="14"/>
    <n v="19.17808219178082"/>
    <n v="70.81"/>
    <n v="17"/>
    <n v="24.007908487501766"/>
    <n v="86"/>
    <n v="85"/>
    <n v="98.837209302325576"/>
    <x v="94"/>
    <m/>
    <m/>
  </r>
  <r>
    <n v="326"/>
    <x v="10"/>
    <s v="GUMA SC"/>
    <n v="5959"/>
    <n v="1072.6199999999999"/>
    <n v="1364"/>
    <n v="127.16525889877124"/>
    <n v="98.6"/>
    <n v="106"/>
    <n v="107.50507099391481"/>
    <n v="84"/>
    <n v="28"/>
    <n v="33.333333333333329"/>
    <n v="58"/>
    <n v="69.047619047619051"/>
    <n v="81.48"/>
    <n v="21"/>
    <n v="25.773195876288657"/>
    <n v="87.702737502989038"/>
    <n v="104"/>
    <n v="118.58238746134411"/>
    <x v="94"/>
    <m/>
    <m/>
  </r>
  <r>
    <n v="327"/>
    <x v="10"/>
    <s v="HIZLIA SC"/>
    <n v="6736.7"/>
    <n v="1212.606"/>
    <n v="1003"/>
    <n v="82.714418368373572"/>
    <n v="126.1"/>
    <n v="135"/>
    <n v="107.05789056304521"/>
    <n v="78"/>
    <n v="23"/>
    <n v="29.487179487179489"/>
    <n v="46"/>
    <n v="58.974358974358978"/>
    <n v="75.66"/>
    <n v="21"/>
    <n v="27.755749405233942"/>
    <n v="110"/>
    <n v="120"/>
    <n v="109.09090909090908"/>
    <x v="94"/>
    <m/>
    <m/>
  </r>
  <r>
    <n v="328"/>
    <x v="10"/>
    <s v="MANIKNAGAR SC"/>
    <n v="5454"/>
    <n v="981.71999999999991"/>
    <n v="645"/>
    <n v="65.701014545899042"/>
    <n v="68.900000000000006"/>
    <n v="62"/>
    <n v="89.985486211901303"/>
    <n v="50"/>
    <n v="20"/>
    <n v="40"/>
    <n v="29"/>
    <n v="57.999999999999993"/>
    <n v="48.5"/>
    <n v="16"/>
    <n v="32.989690721649481"/>
    <n v="61.065438454888238"/>
    <n v="61"/>
    <n v="99.892838802858051"/>
    <x v="94"/>
    <m/>
    <m/>
  </r>
  <r>
    <n v="329"/>
    <x v="10"/>
    <s v="NAPARA SC"/>
    <n v="7524.5"/>
    <n v="1354.4099999999999"/>
    <n v="1059"/>
    <n v="78.189026956386925"/>
    <n v="133.80000000000001"/>
    <n v="123"/>
    <n v="91.928251121076215"/>
    <n v="107"/>
    <n v="34"/>
    <n v="31.775700934579437"/>
    <n v="25"/>
    <n v="23.364485981308412"/>
    <n v="103.78999999999999"/>
    <n v="36"/>
    <n v="34.685422487715584"/>
    <n v="119.18497227444126"/>
    <n v="115"/>
    <n v="96.488674541279636"/>
    <x v="94"/>
    <m/>
    <m/>
  </r>
  <r>
    <n v="330"/>
    <x v="10"/>
    <s v="NOTNI SC"/>
    <n v="5959"/>
    <n v="1072.6199999999999"/>
    <n v="734"/>
    <n v="68.430571870746405"/>
    <n v="75.5"/>
    <n v="85"/>
    <n v="112.58278145695364"/>
    <n v="58"/>
    <n v="12"/>
    <n v="20.689655172413794"/>
    <n v="22"/>
    <n v="37.931034482758619"/>
    <n v="56.26"/>
    <n v="15"/>
    <n v="26.661926768574478"/>
    <n v="68"/>
    <n v="82"/>
    <n v="120.58823529411764"/>
    <x v="94"/>
    <m/>
    <m/>
  </r>
  <r>
    <n v="331"/>
    <x v="10"/>
    <s v="NURPUR SC"/>
    <n v="13024.96"/>
    <n v="2344.4927999999995"/>
    <n v="1496"/>
    <n v="63.809110439579953"/>
    <n v="196.5"/>
    <n v="209"/>
    <n v="106.3613231552163"/>
    <n v="155"/>
    <n v="56"/>
    <n v="36.129032258064512"/>
    <n v="116"/>
    <n v="74.838709677419359"/>
    <n v="150.35"/>
    <n v="50"/>
    <n v="33.255736614566011"/>
    <n v="205"/>
    <n v="206"/>
    <n v="100.48780487804878"/>
    <x v="94"/>
    <m/>
    <m/>
  </r>
  <r>
    <n v="332"/>
    <x v="10"/>
    <s v="PUKURKONA SC"/>
    <n v="10716.1"/>
    <n v="1928.8979999999999"/>
    <n v="1629"/>
    <n v="84.452366066012829"/>
    <n v="189.9"/>
    <n v="184"/>
    <n v="96.893101632438132"/>
    <n v="142"/>
    <n v="42"/>
    <n v="29.577464788732392"/>
    <n v="94"/>
    <n v="66.197183098591552"/>
    <n v="137.74"/>
    <n v="43"/>
    <n v="31.218237258603164"/>
    <n v="169.57328854032923"/>
    <n v="162"/>
    <n v="95.533914211654803"/>
    <x v="94"/>
    <m/>
    <m/>
  </r>
  <r>
    <n v="333"/>
    <x v="10"/>
    <s v="PUMLIA SC"/>
    <n v="7928.5"/>
    <n v="1427.1299999999999"/>
    <n v="2143"/>
    <n v="150.1615129665833"/>
    <n v="122.80000000000001"/>
    <n v="120"/>
    <n v="97.719869706840385"/>
    <n v="93"/>
    <n v="33"/>
    <n v="35.483870967741936"/>
    <n v="59"/>
    <n v="63.44086021505376"/>
    <n v="90.21"/>
    <n v="25"/>
    <n v="27.713113845471682"/>
    <n v="113"/>
    <n v="116"/>
    <n v="102.65486725663717"/>
    <x v="94"/>
    <m/>
    <m/>
  </r>
  <r>
    <n v="334"/>
    <x v="10"/>
    <s v="PUTIA SC"/>
    <n v="3747.2"/>
    <n v="674.49599999999998"/>
    <n v="773"/>
    <n v="114.60408957206567"/>
    <n v="71.099999999999994"/>
    <n v="69"/>
    <n v="97.046413502109701"/>
    <n v="58"/>
    <n v="29"/>
    <n v="50"/>
    <n v="51"/>
    <n v="87.931034482758619"/>
    <n v="56.26"/>
    <n v="31"/>
    <n v="55.101315321720591"/>
    <n v="62.967961995033562"/>
    <n v="60"/>
    <n v="95.286552238632638"/>
    <x v="94"/>
    <m/>
    <m/>
  </r>
  <r>
    <n v="335"/>
    <x v="10"/>
    <s v="RAJIBPUR SC"/>
    <n v="9191"/>
    <n v="1654.3799999999999"/>
    <n v="852"/>
    <n v="51.499655460051507"/>
    <n v="143.69999999999999"/>
    <n v="143"/>
    <n v="99.512874043145445"/>
    <n v="119"/>
    <n v="30"/>
    <n v="25.210084033613445"/>
    <n v="52"/>
    <n v="43.69747899159664"/>
    <n v="115.42999999999999"/>
    <n v="36"/>
    <n v="31.187732825088798"/>
    <n v="143"/>
    <n v="124"/>
    <n v="86.713286713286706"/>
    <x v="94"/>
    <m/>
    <m/>
  </r>
  <r>
    <n v="336"/>
    <x v="10"/>
    <s v="SABDALPUR SC"/>
    <n v="6653.88"/>
    <n v="1197.6984"/>
    <n v="1367"/>
    <n v="114.13557870662598"/>
    <n v="90"/>
    <n v="82"/>
    <n v="91.111111111111114"/>
    <n v="69"/>
    <n v="13"/>
    <n v="18.840579710144929"/>
    <n v="50"/>
    <n v="72.463768115942031"/>
    <n v="66.929999999999993"/>
    <n v="17"/>
    <n v="25.399671298371434"/>
    <n v="91"/>
    <n v="85"/>
    <n v="93.406593406593402"/>
    <x v="94"/>
    <m/>
    <m/>
  </r>
  <r>
    <n v="337"/>
    <x v="10"/>
    <s v="SAMUDRAPUR SC"/>
    <n v="6716.5"/>
    <n v="1208.97"/>
    <n v="961"/>
    <n v="79.489151922711059"/>
    <n v="89.8"/>
    <n v="118"/>
    <n v="131.40311804008908"/>
    <n v="91"/>
    <n v="22"/>
    <n v="24.175824175824175"/>
    <n v="47"/>
    <n v="51.648351648351657"/>
    <n v="88.27"/>
    <n v="23"/>
    <n v="26.056417808995132"/>
    <n v="82"/>
    <n v="95"/>
    <n v="115.85365853658536"/>
    <x v="94"/>
    <m/>
    <m/>
  </r>
  <r>
    <n v="338"/>
    <x v="10"/>
    <s v="SENDANGA SC"/>
    <n v="9847.5"/>
    <n v="1772.55"/>
    <n v="1426"/>
    <n v="80.449070548080442"/>
    <n v="112.9"/>
    <n v="100"/>
    <n v="88.573959255978735"/>
    <n v="77"/>
    <n v="12"/>
    <n v="15.584415584415584"/>
    <n v="39"/>
    <n v="50.649350649350644"/>
    <n v="74.69"/>
    <n v="8"/>
    <n v="10.710938545990093"/>
    <n v="98"/>
    <n v="78"/>
    <n v="79.591836734693871"/>
    <x v="94"/>
    <m/>
    <m/>
  </r>
  <r>
    <n v="339"/>
    <x v="10"/>
    <s v="SURIA SC"/>
    <n v="7676"/>
    <n v="1381.6799999999998"/>
    <n v="1529"/>
    <n v="110.66238202767647"/>
    <n v="126.1"/>
    <n v="130"/>
    <n v="103.09278350515466"/>
    <n v="96"/>
    <n v="1"/>
    <n v="1.0416666666666665"/>
    <n v="16"/>
    <n v="16.666666666666664"/>
    <n v="93.12"/>
    <n v="19"/>
    <n v="20.403780068728523"/>
    <n v="99"/>
    <n v="105"/>
    <n v="106.06060606060606"/>
    <x v="94"/>
    <m/>
    <m/>
  </r>
  <r>
    <n v="340"/>
    <x v="10"/>
    <s v="TAJPUR SC"/>
    <n v="6161"/>
    <n v="1108.98"/>
    <n v="836"/>
    <n v="75.384587639091777"/>
    <n v="81"/>
    <n v="102"/>
    <n v="125.92592592592592"/>
    <n v="61"/>
    <n v="24"/>
    <n v="39.344262295081968"/>
    <n v="37"/>
    <n v="60.655737704918032"/>
    <n v="59.17"/>
    <n v="19"/>
    <n v="32.11086699340882"/>
    <n v="78"/>
    <n v="77"/>
    <n v="98.71794871794873"/>
    <x v="94"/>
    <m/>
    <m/>
  </r>
  <r>
    <n v="341"/>
    <x v="10"/>
    <s v="TANGRA SC"/>
    <n v="10070.700000000001"/>
    <n v="1812.7260000000001"/>
    <n v="1264"/>
    <n v="69.729236520025637"/>
    <n v="190"/>
    <n v="191"/>
    <n v="100.52631578947368"/>
    <n v="141"/>
    <n v="23"/>
    <n v="16.312056737588655"/>
    <n v="35"/>
    <n v="24.822695035460992"/>
    <n v="136.77000000000001"/>
    <n v="35"/>
    <n v="25.590407253052565"/>
    <n v="170"/>
    <n v="146"/>
    <n v="85.882352941176464"/>
    <x v="94"/>
    <m/>
    <m/>
  </r>
  <r>
    <n v="388"/>
    <x v="11"/>
    <s v="Akandakesari SC"/>
    <n v="4257"/>
    <n v="766.26"/>
    <n v="652"/>
    <n v="85.088612220395163"/>
    <n v="58"/>
    <n v="46"/>
    <n v="79.310344827586206"/>
    <n v="38"/>
    <n v="12"/>
    <n v="31.578947368421051"/>
    <n v="32"/>
    <n v="84.21052631578948"/>
    <n v="36.86"/>
    <n v="10"/>
    <n v="27.129679869777537"/>
    <n v="54"/>
    <n v="49"/>
    <n v="90.740740740740733"/>
    <x v="94"/>
    <m/>
    <m/>
  </r>
  <r>
    <n v="389"/>
    <x v="11"/>
    <s v="Azadnagar SC"/>
    <n v="4408"/>
    <n v="793.43999999999994"/>
    <n v="754"/>
    <n v="95.029239766081886"/>
    <n v="55"/>
    <n v="58"/>
    <n v="105.45454545454544"/>
    <n v="44"/>
    <n v="7"/>
    <n v="15.909090909090908"/>
    <n v="15"/>
    <n v="34.090909090909093"/>
    <n v="42.68"/>
    <n v="10"/>
    <n v="23.430178069353328"/>
    <n v="51"/>
    <n v="41"/>
    <n v="80.392156862745097"/>
    <x v="94"/>
    <m/>
    <m/>
  </r>
  <r>
    <n v="390"/>
    <x v="11"/>
    <s v="Baligari SC"/>
    <n v="6045"/>
    <n v="1088.0999999999999"/>
    <n v="1221"/>
    <n v="112.21395092362836"/>
    <n v="137"/>
    <n v="125"/>
    <n v="91.240875912408754"/>
    <n v="97"/>
    <n v="19"/>
    <n v="19.587628865979383"/>
    <n v="72"/>
    <n v="74.226804123711347"/>
    <n v="94.09"/>
    <n v="19"/>
    <n v="20.193431820597301"/>
    <n v="129"/>
    <n v="111"/>
    <n v="86.04651162790698"/>
    <x v="94"/>
    <m/>
    <m/>
  </r>
  <r>
    <n v="391"/>
    <x v="11"/>
    <s v="Basina SC"/>
    <n v="6020"/>
    <n v="1083.5999999999999"/>
    <n v="918"/>
    <n v="84.717607973421934"/>
    <n v="111"/>
    <n v="92"/>
    <n v="82.882882882882882"/>
    <n v="67"/>
    <n v="12"/>
    <n v="17.910447761194028"/>
    <n v="2"/>
    <n v="2.9850746268656714"/>
    <n v="64.989999999999995"/>
    <n v="24"/>
    <n v="36.92875827050316"/>
    <n v="99"/>
    <n v="90"/>
    <n v="90.909090909090907"/>
    <x v="94"/>
    <m/>
    <m/>
  </r>
  <r>
    <n v="392"/>
    <x v="11"/>
    <s v="Bhatenda SC"/>
    <n v="9432"/>
    <n v="1697.76"/>
    <n v="1182"/>
    <n v="69.621147865422685"/>
    <n v="86"/>
    <n v="84"/>
    <n v="97.674418604651166"/>
    <n v="72"/>
    <n v="20"/>
    <n v="27.777777777777779"/>
    <n v="54"/>
    <n v="75"/>
    <n v="69.84"/>
    <n v="24"/>
    <n v="34.364261168384878"/>
    <n v="78"/>
    <n v="79"/>
    <n v="101.28205128205128"/>
    <x v="94"/>
    <m/>
    <m/>
  </r>
  <r>
    <n v="393"/>
    <x v="11"/>
    <s v="Bidyadharpur SC"/>
    <n v="4369"/>
    <n v="786.42"/>
    <n v="781"/>
    <n v="99.310800844332547"/>
    <n v="50"/>
    <n v="53"/>
    <n v="106"/>
    <n v="34"/>
    <n v="9"/>
    <n v="26.470588235294116"/>
    <n v="22"/>
    <n v="64.705882352941174"/>
    <n v="32.979999999999997"/>
    <n v="5"/>
    <n v="15.160703456640389"/>
    <n v="45"/>
    <n v="51"/>
    <n v="113.33333333333333"/>
    <x v="94"/>
    <m/>
    <m/>
  </r>
  <r>
    <n v="394"/>
    <x v="11"/>
    <s v="Chakpanchuria SC"/>
    <n v="5954"/>
    <n v="1071.72"/>
    <n v="1051"/>
    <n v="98.06665920203038"/>
    <n v="108"/>
    <n v="105"/>
    <n v="97.222222222222214"/>
    <n v="74"/>
    <n v="20"/>
    <n v="27.027027027027028"/>
    <n v="58"/>
    <n v="78.378378378378386"/>
    <n v="71.78"/>
    <n v="20"/>
    <n v="27.862914460852604"/>
    <n v="99"/>
    <n v="99"/>
    <n v="100"/>
    <x v="94"/>
    <m/>
    <m/>
  </r>
  <r>
    <n v="395"/>
    <x v="11"/>
    <s v="Champagachi SC"/>
    <n v="6270"/>
    <n v="1128.5999999999999"/>
    <n v="1111"/>
    <n v="98.44054580896686"/>
    <n v="130"/>
    <n v="135"/>
    <n v="103.84615384615384"/>
    <n v="99"/>
    <n v="27"/>
    <n v="27.272727272727273"/>
    <n v="73"/>
    <n v="73.737373737373744"/>
    <n v="96.03"/>
    <n v="21"/>
    <n v="21.868166198063104"/>
    <n v="120"/>
    <n v="107"/>
    <n v="89.166666666666671"/>
    <x v="94"/>
    <m/>
    <m/>
  </r>
  <r>
    <n v="396"/>
    <x v="11"/>
    <s v="Chandpur SC"/>
    <n v="4618"/>
    <n v="831.24"/>
    <n v="578"/>
    <n v="69.534671093787594"/>
    <n v="50"/>
    <n v="41"/>
    <n v="82"/>
    <n v="33"/>
    <n v="8"/>
    <n v="24.242424242424242"/>
    <n v="24"/>
    <n v="72.72727272727272"/>
    <n v="32.01"/>
    <n v="7"/>
    <n v="21.868166198063104"/>
    <n v="45"/>
    <n v="36"/>
    <n v="80"/>
    <x v="94"/>
    <m/>
    <m/>
  </r>
  <r>
    <n v="397"/>
    <x v="11"/>
    <s v="Chapna SC"/>
    <n v="4560"/>
    <n v="820.8"/>
    <n v="854"/>
    <n v="104.0448343079922"/>
    <n v="78"/>
    <n v="96"/>
    <n v="123.07692307692307"/>
    <n v="87"/>
    <n v="36"/>
    <n v="41.379310344827587"/>
    <n v="71"/>
    <n v="81.609195402298852"/>
    <n v="84.39"/>
    <n v="31"/>
    <n v="36.734210214480392"/>
    <n v="72"/>
    <n v="89"/>
    <n v="123.61111111111111"/>
    <x v="94"/>
    <m/>
    <m/>
  </r>
  <r>
    <n v="398"/>
    <x v="11"/>
    <s v="Garagori SC"/>
    <n v="5586"/>
    <n v="1005.48"/>
    <n v="928"/>
    <n v="92.294227632573495"/>
    <n v="60"/>
    <n v="63"/>
    <n v="105"/>
    <n v="46"/>
    <n v="15"/>
    <n v="32.608695652173914"/>
    <n v="38"/>
    <n v="82.608695652173907"/>
    <n v="44.62"/>
    <n v="15"/>
    <n v="33.617212012550425"/>
    <n v="54"/>
    <n v="67"/>
    <n v="124.07407407407406"/>
    <x v="94"/>
    <m/>
    <m/>
  </r>
  <r>
    <n v="399"/>
    <x v="11"/>
    <s v="Gazipur SC"/>
    <n v="5021"/>
    <n v="903.78"/>
    <n v="864"/>
    <n v="95.59848635729935"/>
    <n v="77"/>
    <n v="98"/>
    <n v="127.27272727272727"/>
    <n v="72"/>
    <n v="25"/>
    <n v="34.722222222222221"/>
    <n v="64"/>
    <n v="88.888888888888886"/>
    <n v="69.84"/>
    <n v="21"/>
    <n v="30.06872852233677"/>
    <n v="70"/>
    <n v="80"/>
    <n v="114.28571428571429"/>
    <x v="94"/>
    <m/>
    <m/>
  </r>
  <r>
    <n v="400"/>
    <x v="11"/>
    <s v="Ghuni SC"/>
    <n v="16223"/>
    <n v="2920.14"/>
    <n v="1636"/>
    <n v="56.024711143986245"/>
    <n v="201"/>
    <n v="187"/>
    <n v="93.03482587064677"/>
    <n v="132"/>
    <n v="41"/>
    <n v="31.060606060606059"/>
    <n v="58"/>
    <n v="43.939393939393938"/>
    <n v="128.04"/>
    <n v="38"/>
    <n v="29.678225554514214"/>
    <n v="189"/>
    <n v="166"/>
    <n v="87.830687830687836"/>
    <x v="94"/>
    <m/>
    <m/>
  </r>
  <r>
    <n v="401"/>
    <x v="11"/>
    <s v="Gouranganagar SC"/>
    <n v="15672"/>
    <n v="2820.96"/>
    <n v="1625"/>
    <n v="57.604503431455953"/>
    <n v="207"/>
    <n v="188"/>
    <n v="90.821256038647348"/>
    <n v="141"/>
    <n v="23"/>
    <n v="16.312056737588655"/>
    <n v="90"/>
    <n v="63.829787234042556"/>
    <n v="136.77000000000001"/>
    <n v="22"/>
    <n v="16.085398844775899"/>
    <n v="187"/>
    <n v="146"/>
    <n v="78.074866310160417"/>
    <x v="94"/>
    <m/>
    <m/>
  </r>
  <r>
    <n v="402"/>
    <x v="11"/>
    <s v="Jamalpara SC"/>
    <n v="6270"/>
    <n v="1128.5999999999999"/>
    <n v="963"/>
    <n v="85.326953748006389"/>
    <n v="102"/>
    <n v="75"/>
    <n v="73.529411764705884"/>
    <n v="59"/>
    <n v="21"/>
    <n v="35.593220338983052"/>
    <n v="33"/>
    <n v="55.932203389830512"/>
    <n v="57.23"/>
    <n v="21"/>
    <n v="36.694041586580468"/>
    <n v="89"/>
    <n v="74"/>
    <n v="83.146067415730329"/>
    <x v="94"/>
    <m/>
    <m/>
  </r>
  <r>
    <n v="403"/>
    <x v="11"/>
    <s v="Jatragachi SC"/>
    <n v="6122"/>
    <n v="1101.96"/>
    <n v="837"/>
    <n v="75.955570075138837"/>
    <n v="76"/>
    <n v="51"/>
    <n v="67.10526315789474"/>
    <n v="41"/>
    <n v="10"/>
    <n v="24.390243902439025"/>
    <n v="33"/>
    <n v="80.487804878048792"/>
    <n v="39.769999999999996"/>
    <n v="8"/>
    <n v="20.115665074176519"/>
    <n v="64"/>
    <n v="50"/>
    <n v="78.125"/>
    <x v="94"/>
    <m/>
    <m/>
  </r>
  <r>
    <n v="404"/>
    <x v="11"/>
    <s v="Kadampukur SC"/>
    <n v="4462"/>
    <n v="803.16"/>
    <n v="579"/>
    <n v="72.090243538024808"/>
    <n v="58"/>
    <n v="48"/>
    <n v="82.758620689655174"/>
    <n v="34"/>
    <n v="9"/>
    <n v="26.470588235294116"/>
    <n v="20"/>
    <n v="58.823529411764703"/>
    <n v="32.979999999999997"/>
    <n v="11"/>
    <n v="33.353547604608856"/>
    <n v="55"/>
    <n v="45"/>
    <n v="81.818181818181813"/>
    <x v="94"/>
    <m/>
    <m/>
  </r>
  <r>
    <n v="405"/>
    <x v="11"/>
    <s v="Kalaberia SC"/>
    <n v="7123"/>
    <n v="1282.1399999999999"/>
    <n v="927"/>
    <n v="72.300996771023449"/>
    <n v="92"/>
    <n v="112"/>
    <n v="121.73913043478261"/>
    <n v="82"/>
    <n v="10"/>
    <n v="12.195121951219512"/>
    <n v="40"/>
    <n v="48.780487804878049"/>
    <n v="79.539999999999992"/>
    <n v="24"/>
    <n v="30.173497611264779"/>
    <n v="82"/>
    <n v="98"/>
    <n v="119.51219512195122"/>
    <x v="94"/>
    <m/>
    <m/>
  </r>
  <r>
    <n v="406"/>
    <x v="11"/>
    <s v="Kanjialpara SC"/>
    <n v="5445"/>
    <n v="980.09999999999991"/>
    <n v="674"/>
    <n v="68.768493010917268"/>
    <n v="60"/>
    <n v="47"/>
    <n v="78.333333333333343"/>
    <n v="36"/>
    <n v="5"/>
    <n v="13.888888888888889"/>
    <n v="22"/>
    <n v="61.111111111111114"/>
    <n v="34.92"/>
    <n v="9"/>
    <n v="25.773195876288661"/>
    <n v="58"/>
    <n v="66"/>
    <n v="113.79310344827587"/>
    <x v="94"/>
    <m/>
    <m/>
  </r>
  <r>
    <n v="407"/>
    <x v="11"/>
    <s v="Lauhati SC"/>
    <n v="4612"/>
    <n v="830.16"/>
    <n v="1015"/>
    <n v="122.26558735665414"/>
    <n v="106"/>
    <n v="103"/>
    <n v="97.169811320754718"/>
    <n v="69"/>
    <n v="14"/>
    <n v="20.289855072463769"/>
    <n v="37"/>
    <n v="53.623188405797109"/>
    <n v="66.929999999999993"/>
    <n v="14"/>
    <n v="20.917376363364713"/>
    <n v="94"/>
    <n v="91"/>
    <n v="96.808510638297875"/>
    <x v="94"/>
    <m/>
    <m/>
  </r>
  <r>
    <n v="408"/>
    <x v="11"/>
    <s v="Mamudpur SC"/>
    <n v="9866"/>
    <n v="1775.8799999999999"/>
    <n v="1766"/>
    <n v="99.443656102889847"/>
    <n v="183"/>
    <n v="165"/>
    <n v="90.163934426229503"/>
    <n v="126"/>
    <n v="24"/>
    <n v="19.047619047619047"/>
    <n v="47"/>
    <n v="37.301587301587304"/>
    <n v="122.22"/>
    <n v="31"/>
    <n v="25.364097529045985"/>
    <n v="163"/>
    <n v="173"/>
    <n v="106.13496932515338"/>
    <x v="94"/>
    <m/>
    <m/>
  </r>
  <r>
    <n v="409"/>
    <x v="11"/>
    <s v="Mobarakpur SC"/>
    <n v="6007"/>
    <n v="1081.26"/>
    <n v="975"/>
    <n v="90.172576438599407"/>
    <n v="118"/>
    <n v="116"/>
    <n v="98.305084745762713"/>
    <n v="97"/>
    <n v="5"/>
    <n v="5.1546391752577323"/>
    <n v="45"/>
    <n v="46.391752577319586"/>
    <n v="94.09"/>
    <n v="28"/>
    <n v="29.758741630353914"/>
    <n v="105"/>
    <n v="108"/>
    <n v="102.85714285714285"/>
    <x v="94"/>
    <m/>
    <m/>
  </r>
  <r>
    <n v="410"/>
    <x v="11"/>
    <s v="Mohishgote SC"/>
    <n v="6676"/>
    <n v="1201.68"/>
    <n v="943"/>
    <n v="78.473470474668801"/>
    <n v="93"/>
    <n v="76"/>
    <n v="81.72043010752688"/>
    <n v="54"/>
    <n v="12"/>
    <n v="22.222222222222221"/>
    <n v="28"/>
    <n v="51.851851851851848"/>
    <n v="52.379999999999995"/>
    <n v="14"/>
    <n v="26.727758686521575"/>
    <n v="85"/>
    <n v="56"/>
    <n v="65.882352941176478"/>
    <x v="94"/>
    <m/>
    <m/>
  </r>
  <r>
    <n v="411"/>
    <x v="11"/>
    <s v="Nawabpur SC"/>
    <n v="6602"/>
    <n v="1188.3599999999999"/>
    <n v="1469"/>
    <n v="123.61573933824768"/>
    <n v="135"/>
    <n v="133"/>
    <n v="98.518518518518519"/>
    <n v="103"/>
    <n v="26"/>
    <n v="25.242718446601941"/>
    <n v="58"/>
    <n v="56.310679611650485"/>
    <n v="99.91"/>
    <n v="21"/>
    <n v="21.018917025322789"/>
    <n v="125"/>
    <n v="132"/>
    <n v="105.6"/>
    <x v="94"/>
    <m/>
    <m/>
  </r>
  <r>
    <n v="412"/>
    <x v="11"/>
    <s v="Nayabad(N) SC"/>
    <n v="4650"/>
    <n v="837"/>
    <n v="755"/>
    <n v="90.203106332138603"/>
    <n v="94"/>
    <n v="88"/>
    <n v="93.61702127659575"/>
    <n v="66"/>
    <n v="17"/>
    <n v="25.757575757575758"/>
    <n v="52"/>
    <n v="78.787878787878782"/>
    <n v="64.02"/>
    <n v="15"/>
    <n v="23.430178069353328"/>
    <n v="84"/>
    <n v="79"/>
    <n v="94.047619047619051"/>
    <x v="94"/>
    <m/>
    <m/>
  </r>
  <r>
    <n v="413"/>
    <x v="11"/>
    <s v="Nayabad(S) SC"/>
    <n v="4654"/>
    <n v="837.71999999999991"/>
    <n v="756"/>
    <n v="90.244950580146124"/>
    <n v="65"/>
    <n v="50"/>
    <n v="76.92307692307692"/>
    <n v="36"/>
    <n v="9"/>
    <n v="25"/>
    <n v="16"/>
    <n v="44.444444444444443"/>
    <n v="34.92"/>
    <n v="8"/>
    <n v="22.90950744558992"/>
    <n v="59"/>
    <n v="58"/>
    <n v="98.305084745762713"/>
    <x v="94"/>
    <m/>
    <m/>
  </r>
  <r>
    <n v="414"/>
    <x v="11"/>
    <s v="Patharghata SC"/>
    <n v="5783"/>
    <n v="1040.94"/>
    <n v="729"/>
    <n v="70.032854919591912"/>
    <n v="68"/>
    <n v="45"/>
    <n v="66.17647058823529"/>
    <n v="29"/>
    <n v="4"/>
    <n v="13.793103448275863"/>
    <n v="20"/>
    <n v="68.965517241379317"/>
    <n v="28.13"/>
    <n v="8"/>
    <n v="28.439388553146109"/>
    <n v="61"/>
    <n v="41"/>
    <n v="67.213114754098356"/>
    <x v="94"/>
    <m/>
    <m/>
  </r>
  <r>
    <n v="415"/>
    <x v="11"/>
    <s v="R.B-II SC"/>
    <n v="6538"/>
    <n v="1176.8399999999999"/>
    <n v="1171"/>
    <n v="99.503755820672311"/>
    <n v="115"/>
    <n v="106"/>
    <n v="92.173913043478265"/>
    <n v="87"/>
    <n v="19"/>
    <n v="21.839080459770116"/>
    <n v="0"/>
    <n v="0"/>
    <n v="84.39"/>
    <n v="15"/>
    <n v="17.774617845716318"/>
    <n v="103"/>
    <n v="81"/>
    <n v="78.640776699029118"/>
    <x v="94"/>
    <m/>
    <m/>
  </r>
  <r>
    <n v="416"/>
    <x v="11"/>
    <s v="Raigachi SC"/>
    <n v="5667"/>
    <n v="1020.06"/>
    <n v="946"/>
    <n v="92.7396427661118"/>
    <n v="114"/>
    <n v="101"/>
    <n v="88.596491228070178"/>
    <n v="83"/>
    <n v="33"/>
    <n v="39.759036144578317"/>
    <n v="1"/>
    <n v="1.2048192771084338"/>
    <n v="80.509999999999991"/>
    <n v="30"/>
    <n v="37.262451869333006"/>
    <n v="105"/>
    <n v="112"/>
    <n v="106.66666666666666"/>
    <x v="94"/>
    <m/>
    <m/>
  </r>
  <r>
    <n v="417"/>
    <x v="11"/>
    <s v="Raigachi Shesmore SC"/>
    <n v="4466"/>
    <n v="803.88"/>
    <n v="671"/>
    <n v="83.470169677066224"/>
    <n v="73"/>
    <n v="81"/>
    <n v="110.95890410958904"/>
    <n v="61"/>
    <n v="15"/>
    <n v="24.590163934426229"/>
    <n v="43"/>
    <n v="70.491803278688522"/>
    <n v="59.17"/>
    <n v="19"/>
    <n v="32.11086699340882"/>
    <n v="66"/>
    <n v="70"/>
    <n v="106.06060606060606"/>
    <x v="94"/>
    <m/>
    <m/>
  </r>
  <r>
    <n v="418"/>
    <x v="11"/>
    <s v="Ramkrishnapally SC"/>
    <n v="6705"/>
    <n v="1206.8999999999999"/>
    <n v="753"/>
    <n v="62.391250310713403"/>
    <n v="105"/>
    <n v="58"/>
    <n v="55.238095238095234"/>
    <n v="46"/>
    <n v="9"/>
    <n v="19.565217391304348"/>
    <n v="29"/>
    <n v="63.043478260869563"/>
    <n v="44.62"/>
    <n v="14"/>
    <n v="31.376064545047065"/>
    <n v="89"/>
    <n v="69"/>
    <n v="77.528089887640448"/>
    <x v="94"/>
    <m/>
    <m/>
  </r>
  <r>
    <n v="419"/>
    <x v="11"/>
    <s v="Reckjoani SC"/>
    <n v="5390"/>
    <n v="970.19999999999993"/>
    <n v="1003"/>
    <n v="103.3807462378891"/>
    <n v="74"/>
    <n v="69"/>
    <n v="93.243243243243242"/>
    <n v="42"/>
    <n v="13"/>
    <n v="30.952380952380953"/>
    <n v="37"/>
    <n v="88.095238095238102"/>
    <n v="40.74"/>
    <n v="15"/>
    <n v="36.81885125184094"/>
    <n v="66"/>
    <n v="68"/>
    <n v="103.03030303030303"/>
    <x v="94"/>
    <m/>
    <m/>
  </r>
  <r>
    <n v="420"/>
    <x v="11"/>
    <s v="Sikharpur SC"/>
    <n v="4412"/>
    <n v="794.16"/>
    <n v="613"/>
    <n v="77.188475873879327"/>
    <n v="55"/>
    <n v="53"/>
    <n v="96.36363636363636"/>
    <n v="35"/>
    <n v="12"/>
    <n v="34.285714285714285"/>
    <n v="27"/>
    <n v="77.142857142857153"/>
    <n v="33.949999999999996"/>
    <n v="13"/>
    <n v="38.291605301914586"/>
    <n v="51"/>
    <n v="51"/>
    <n v="100"/>
    <x v="94"/>
    <m/>
    <m/>
  </r>
  <r>
    <n v="421"/>
    <x v="11"/>
    <s v="Sulangari Colony SC"/>
    <n v="9725"/>
    <n v="1750.5"/>
    <n v="1205"/>
    <n v="68.837475007140824"/>
    <n v="115"/>
    <n v="111"/>
    <n v="96.521739130434796"/>
    <n v="84"/>
    <n v="28"/>
    <n v="33.333333333333336"/>
    <n v="63"/>
    <n v="75"/>
    <n v="81.48"/>
    <n v="29"/>
    <n v="35.591556210112905"/>
    <n v="102"/>
    <n v="96"/>
    <n v="94.117647058823522"/>
    <x v="94"/>
    <m/>
    <m/>
  </r>
  <r>
    <n v="422"/>
    <x v="11"/>
    <s v="Sulangari SC"/>
    <n v="7655"/>
    <n v="1377.8999999999999"/>
    <n v="1368"/>
    <n v="99.281515349444817"/>
    <n v="122"/>
    <n v="97"/>
    <n v="79.508196721311478"/>
    <n v="74"/>
    <n v="14"/>
    <n v="18.918918918918919"/>
    <n v="56"/>
    <n v="75.675675675675677"/>
    <n v="71.78"/>
    <n v="19"/>
    <n v="26.469768737809975"/>
    <n v="111"/>
    <n v="77"/>
    <n v="69.369369369369366"/>
    <x v="94"/>
    <m/>
    <m/>
  </r>
  <r>
    <n v="423"/>
    <x v="11"/>
    <s v="Tarulia SC"/>
    <n v="7480"/>
    <n v="1346.3999999999999"/>
    <n v="913"/>
    <n v="67.810457516339881"/>
    <n v="81"/>
    <n v="52"/>
    <n v="64.197530864197532"/>
    <n v="31"/>
    <n v="1"/>
    <n v="3.2258064516129035"/>
    <n v="7"/>
    <n v="22.580645161290324"/>
    <n v="30.07"/>
    <n v="2"/>
    <n v="6.6511473229132019"/>
    <n v="72"/>
    <n v="31"/>
    <n v="43.055555555555557"/>
    <x v="94"/>
    <m/>
    <m/>
  </r>
  <r>
    <n v="424"/>
    <x v="11"/>
    <s v="Thakdari SC"/>
    <n v="3850"/>
    <n v="693"/>
    <n v="658"/>
    <n v="94.949494949494948"/>
    <n v="55"/>
    <n v="49"/>
    <n v="89.090909090909079"/>
    <n v="32"/>
    <n v="5"/>
    <n v="15.625"/>
    <n v="19"/>
    <n v="59.375"/>
    <n v="31.04"/>
    <n v="9"/>
    <n v="28.994845360824741"/>
    <n v="49"/>
    <n v="45"/>
    <n v="91.83673469387756"/>
    <x v="94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s v=""/>
    <x v="0"/>
    <n v="36279"/>
    <n v="35390"/>
    <n v="29957"/>
    <n v="21817"/>
    <n v="34870"/>
    <n v="34208"/>
    <n v="33622"/>
    <n v="14972"/>
    <n v="30623"/>
    <n v="14900"/>
    <n v="572"/>
    <n v="468"/>
    <n v="427"/>
    <n v="34732"/>
    <n v="33992"/>
    <n v="33483"/>
    <n v="1249"/>
    <n v="34310"/>
    <n v="33277"/>
    <n v="32736"/>
    <n v="30783"/>
    <n v="15031"/>
    <n v="13506"/>
    <n v="26827"/>
    <n v="73.946360153256705"/>
    <n v="137"/>
  </r>
  <r>
    <n v="1"/>
    <x v="1"/>
    <n v="3045"/>
    <n v="2936"/>
    <n v="1886"/>
    <n v="962"/>
    <n v="2893"/>
    <n v="2818"/>
    <n v="2782"/>
    <n v="1042"/>
    <n v="2508"/>
    <n v="1055"/>
    <n v="65"/>
    <n v="37"/>
    <n v="51"/>
    <n v="2886"/>
    <n v="2800"/>
    <n v="2774"/>
    <n v="112"/>
    <n v="2886"/>
    <n v="2781"/>
    <n v="2772"/>
    <n v="2523"/>
    <n v="1059"/>
    <n v="522"/>
    <n v="2294"/>
    <n v="75.336617405582928"/>
    <n v="10"/>
  </r>
  <r>
    <n v="2"/>
    <x v="2"/>
    <n v="3058"/>
    <n v="3013"/>
    <n v="2578"/>
    <n v="2084"/>
    <n v="2971"/>
    <n v="2911"/>
    <n v="2877"/>
    <n v="1269"/>
    <n v="2546"/>
    <n v="1267"/>
    <n v="34"/>
    <n v="26"/>
    <n v="43"/>
    <n v="2970"/>
    <n v="2900"/>
    <n v="2866"/>
    <n v="104"/>
    <n v="2907"/>
    <n v="2827"/>
    <n v="2784"/>
    <n v="2564"/>
    <n v="1267"/>
    <n v="1594"/>
    <n v="2249"/>
    <n v="73.544800523217788"/>
    <n v="9"/>
  </r>
  <r>
    <n v="3"/>
    <x v="3"/>
    <n v="4355"/>
    <n v="4276"/>
    <n v="3789"/>
    <n v="2671"/>
    <n v="4264"/>
    <n v="4225"/>
    <n v="4189"/>
    <n v="2067"/>
    <n v="4048"/>
    <n v="2060"/>
    <n v="109"/>
    <n v="79"/>
    <n v="61"/>
    <n v="4257"/>
    <n v="4215"/>
    <n v="4178"/>
    <n v="79"/>
    <n v="4252"/>
    <n v="4187"/>
    <n v="4157"/>
    <n v="4053"/>
    <n v="2066"/>
    <n v="1455"/>
    <n v="3795"/>
    <n v="87.141216991963262"/>
    <n v="23"/>
  </r>
  <r>
    <n v="4"/>
    <x v="4"/>
    <n v="3044"/>
    <n v="2940"/>
    <n v="2633"/>
    <n v="1694"/>
    <n v="2958"/>
    <n v="2895"/>
    <n v="2853"/>
    <n v="1032"/>
    <n v="2554"/>
    <n v="1017"/>
    <n v="34"/>
    <n v="25"/>
    <n v="33"/>
    <n v="2944"/>
    <n v="2880"/>
    <n v="2845"/>
    <n v="99"/>
    <n v="2928"/>
    <n v="2837"/>
    <n v="2794"/>
    <n v="2565"/>
    <n v="1028"/>
    <n v="1240"/>
    <n v="2284"/>
    <n v="75.032851511169511"/>
    <n v="12"/>
  </r>
  <r>
    <n v="5"/>
    <x v="5"/>
    <n v="2212"/>
    <n v="2155"/>
    <n v="1885"/>
    <n v="1429"/>
    <n v="2161"/>
    <n v="2138"/>
    <n v="2130"/>
    <n v="1114"/>
    <n v="2026"/>
    <n v="1110"/>
    <n v="53"/>
    <n v="39"/>
    <n v="41"/>
    <n v="2159"/>
    <n v="2139"/>
    <n v="2125"/>
    <n v="34"/>
    <n v="2139"/>
    <n v="2120"/>
    <n v="2108"/>
    <n v="2029"/>
    <n v="1111"/>
    <n v="525"/>
    <n v="1777"/>
    <n v="80.334538878842679"/>
    <n v="12"/>
  </r>
  <r>
    <n v="6"/>
    <x v="6"/>
    <n v="1895"/>
    <n v="1857"/>
    <n v="1801"/>
    <n v="1565"/>
    <n v="1807"/>
    <n v="1769"/>
    <n v="1725"/>
    <n v="714"/>
    <n v="1492"/>
    <n v="697"/>
    <n v="28"/>
    <n v="24"/>
    <n v="11"/>
    <n v="1798"/>
    <n v="1756"/>
    <n v="1720"/>
    <n v="78"/>
    <n v="1721"/>
    <n v="1669"/>
    <n v="1646"/>
    <n v="1511"/>
    <n v="706"/>
    <n v="681"/>
    <n v="1179"/>
    <n v="62.21635883905013"/>
    <n v="4"/>
  </r>
  <r>
    <n v="7"/>
    <x v="7"/>
    <n v="4500"/>
    <n v="4371"/>
    <n v="3532"/>
    <n v="2825"/>
    <n v="4326"/>
    <n v="4238"/>
    <n v="4177"/>
    <n v="1752"/>
    <n v="3804"/>
    <n v="1786"/>
    <n v="44"/>
    <n v="37"/>
    <n v="24"/>
    <n v="4321"/>
    <n v="4235"/>
    <n v="4185"/>
    <n v="136"/>
    <n v="4233"/>
    <n v="4093"/>
    <n v="4037"/>
    <n v="3820"/>
    <n v="1800"/>
    <n v="2024"/>
    <n v="3266"/>
    <n v="72.577777777777783"/>
    <n v="27"/>
  </r>
  <r>
    <n v="8"/>
    <x v="8"/>
    <n v="2615"/>
    <n v="2537"/>
    <n v="2060"/>
    <n v="1648"/>
    <n v="2395"/>
    <n v="2345"/>
    <n v="2272"/>
    <n v="900"/>
    <n v="2000"/>
    <n v="888"/>
    <n v="32"/>
    <n v="26"/>
    <n v="42"/>
    <n v="2352"/>
    <n v="2302"/>
    <n v="2227"/>
    <n v="125"/>
    <n v="2353"/>
    <n v="2275"/>
    <n v="2202"/>
    <n v="2028"/>
    <n v="898"/>
    <n v="1251"/>
    <n v="1805"/>
    <n v="69.024856596558323"/>
    <n v="5"/>
  </r>
  <r>
    <n v="9"/>
    <x v="9"/>
    <n v="3478"/>
    <n v="3398"/>
    <n v="2973"/>
    <n v="2305"/>
    <n v="3360"/>
    <n v="3300"/>
    <n v="3232"/>
    <n v="1652"/>
    <n v="2930"/>
    <n v="1619"/>
    <n v="58"/>
    <n v="61"/>
    <n v="22"/>
    <n v="3341"/>
    <n v="3253"/>
    <n v="3207"/>
    <n v="134"/>
    <n v="3225"/>
    <n v="3071"/>
    <n v="2977"/>
    <n v="2977"/>
    <n v="1649"/>
    <n v="1378"/>
    <n v="2264"/>
    <n v="65.094882116158715"/>
    <n v="7"/>
  </r>
  <r>
    <n v="10"/>
    <x v="10"/>
    <n v="2633"/>
    <n v="2595"/>
    <n v="2295"/>
    <n v="1804"/>
    <n v="2530"/>
    <n v="2473"/>
    <n v="2414"/>
    <n v="1049"/>
    <n v="2122"/>
    <n v="1039"/>
    <n v="49"/>
    <n v="36"/>
    <n v="25"/>
    <n v="2513"/>
    <n v="2440"/>
    <n v="2398"/>
    <n v="115"/>
    <n v="2498"/>
    <n v="2389"/>
    <n v="2354"/>
    <n v="2118"/>
    <n v="1051"/>
    <n v="1091"/>
    <n v="1787"/>
    <n v="67.86935055070262"/>
    <n v="7"/>
  </r>
  <r>
    <n v="11"/>
    <x v="11"/>
    <n v="2739"/>
    <n v="2653"/>
    <n v="1989"/>
    <n v="1073"/>
    <n v="2649"/>
    <n v="2599"/>
    <n v="2544"/>
    <n v="1248"/>
    <n v="2390"/>
    <n v="1230"/>
    <n v="24"/>
    <n v="12"/>
    <n v="23"/>
    <n v="2643"/>
    <n v="2584"/>
    <n v="2539"/>
    <n v="104"/>
    <n v="2627"/>
    <n v="2559"/>
    <n v="2513"/>
    <n v="2387"/>
    <n v="1244"/>
    <n v="500"/>
    <n v="2115"/>
    <n v="77.217962760131428"/>
    <n v="12"/>
  </r>
  <r>
    <n v="12"/>
    <x v="12"/>
    <n v="2705"/>
    <n v="2659"/>
    <n v="2536"/>
    <n v="1757"/>
    <n v="2556"/>
    <n v="2497"/>
    <n v="2427"/>
    <n v="1133"/>
    <n v="2203"/>
    <n v="1132"/>
    <n v="42"/>
    <n v="66"/>
    <n v="51"/>
    <n v="2548"/>
    <n v="2488"/>
    <n v="2419"/>
    <n v="129"/>
    <n v="2541"/>
    <n v="2469"/>
    <n v="2392"/>
    <n v="2208"/>
    <n v="1152"/>
    <n v="1245"/>
    <n v="2012"/>
    <n v="74.380776340110913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89C016-FCC9-4C7C-A0F7-56793D9E610C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4">
  <location ref="A1:B14" firstHeaderRow="1" firstDataRow="1" firstDataCol="1"/>
  <pivotFields count="28">
    <pivotField showAll="0"/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h="1" x="0"/>
        <item x="12"/>
        <item t="default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Items count="1">
    <i/>
  </colItems>
  <dataFields count="1">
    <dataField name="Sum of Penta 1 &amp; Penta 3 Gap" fld="18" baseField="0" baseItem="0"/>
  </dataFields>
  <formats count="1">
    <format dxfId="10">
      <pivotArea collapsedLevelsAreSubtotals="1" fieldPosition="0">
        <references count="1">
          <reference field="1" count="0"/>
        </references>
      </pivotArea>
    </format>
  </format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2F06FF-9A61-4C45-B199-B8075BC4B0AE}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5">
  <location ref="A1:B14" firstHeaderRow="1" firstDataRow="1" firstDataCol="1"/>
  <pivotFields count="24">
    <pivotField showAll="0"/>
    <pivotField axis="axisRow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1" showAll="0"/>
    <pivotField numFmtId="1" showAll="0"/>
    <pivotField numFmtId="1" showAll="0"/>
    <pivotField showAll="0"/>
    <pivotField numFmtId="1" showAll="0"/>
    <pivotField dataField="1"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/>
    <pivotField numFmtId="1" showAll="0"/>
    <pivotField numFmtId="1" showAll="0"/>
    <pivotField showAll="0">
      <items count="226">
        <item x="113"/>
        <item x="178"/>
        <item x="16"/>
        <item x="158"/>
        <item x="163"/>
        <item x="202"/>
        <item x="185"/>
        <item x="99"/>
        <item x="167"/>
        <item x="166"/>
        <item x="42"/>
        <item x="47"/>
        <item x="24"/>
        <item x="171"/>
        <item x="52"/>
        <item x="156"/>
        <item x="109"/>
        <item x="58"/>
        <item x="139"/>
        <item x="212"/>
        <item x="135"/>
        <item x="204"/>
        <item x="116"/>
        <item x="183"/>
        <item x="34"/>
        <item x="112"/>
        <item x="21"/>
        <item x="115"/>
        <item x="203"/>
        <item x="1"/>
        <item x="96"/>
        <item x="9"/>
        <item x="2"/>
        <item x="205"/>
        <item x="6"/>
        <item x="162"/>
        <item x="170"/>
        <item x="149"/>
        <item x="25"/>
        <item x="219"/>
        <item x="108"/>
        <item x="200"/>
        <item x="35"/>
        <item x="117"/>
        <item x="97"/>
        <item x="51"/>
        <item x="45"/>
        <item x="17"/>
        <item x="173"/>
        <item x="133"/>
        <item x="180"/>
        <item x="220"/>
        <item x="165"/>
        <item x="190"/>
        <item x="64"/>
        <item x="26"/>
        <item x="87"/>
        <item x="93"/>
        <item x="145"/>
        <item x="196"/>
        <item x="100"/>
        <item x="80"/>
        <item x="223"/>
        <item x="217"/>
        <item x="105"/>
        <item x="61"/>
        <item x="157"/>
        <item x="153"/>
        <item x="151"/>
        <item x="174"/>
        <item x="161"/>
        <item x="119"/>
        <item x="7"/>
        <item x="189"/>
        <item x="4"/>
        <item x="150"/>
        <item x="159"/>
        <item x="215"/>
        <item x="33"/>
        <item x="27"/>
        <item x="54"/>
        <item x="184"/>
        <item x="65"/>
        <item x="218"/>
        <item x="28"/>
        <item x="50"/>
        <item x="160"/>
        <item x="95"/>
        <item x="194"/>
        <item x="69"/>
        <item x="164"/>
        <item x="107"/>
        <item x="114"/>
        <item x="90"/>
        <item x="210"/>
        <item x="154"/>
        <item x="155"/>
        <item x="132"/>
        <item x="125"/>
        <item x="195"/>
        <item x="172"/>
        <item x="89"/>
        <item x="31"/>
        <item x="169"/>
        <item x="19"/>
        <item x="131"/>
        <item x="208"/>
        <item x="142"/>
        <item x="199"/>
        <item x="221"/>
        <item x="49"/>
        <item x="177"/>
        <item x="129"/>
        <item x="53"/>
        <item x="14"/>
        <item x="40"/>
        <item x="55"/>
        <item x="67"/>
        <item x="23"/>
        <item x="22"/>
        <item x="71"/>
        <item x="187"/>
        <item x="216"/>
        <item x="168"/>
        <item x="120"/>
        <item x="102"/>
        <item x="144"/>
        <item x="56"/>
        <item x="15"/>
        <item x="59"/>
        <item x="130"/>
        <item x="146"/>
        <item x="106"/>
        <item x="181"/>
        <item x="136"/>
        <item x="140"/>
        <item x="123"/>
        <item x="32"/>
        <item x="211"/>
        <item x="82"/>
        <item x="83"/>
        <item x="201"/>
        <item x="75"/>
        <item x="48"/>
        <item x="30"/>
        <item x="176"/>
        <item x="122"/>
        <item x="141"/>
        <item x="74"/>
        <item x="179"/>
        <item x="127"/>
        <item x="38"/>
        <item x="103"/>
        <item x="148"/>
        <item x="46"/>
        <item x="3"/>
        <item x="110"/>
        <item x="12"/>
        <item x="126"/>
        <item x="175"/>
        <item x="66"/>
        <item x="37"/>
        <item x="60"/>
        <item x="124"/>
        <item x="68"/>
        <item x="206"/>
        <item x="72"/>
        <item x="198"/>
        <item x="76"/>
        <item x="134"/>
        <item x="44"/>
        <item x="137"/>
        <item x="92"/>
        <item x="98"/>
        <item x="213"/>
        <item x="70"/>
        <item x="36"/>
        <item x="118"/>
        <item x="41"/>
        <item x="191"/>
        <item x="13"/>
        <item x="152"/>
        <item x="39"/>
        <item x="84"/>
        <item x="128"/>
        <item x="91"/>
        <item x="20"/>
        <item x="5"/>
        <item x="188"/>
        <item x="85"/>
        <item x="88"/>
        <item x="11"/>
        <item x="222"/>
        <item x="86"/>
        <item x="81"/>
        <item x="63"/>
        <item x="18"/>
        <item x="104"/>
        <item x="78"/>
        <item x="193"/>
        <item x="224"/>
        <item x="79"/>
        <item x="77"/>
        <item x="182"/>
        <item x="207"/>
        <item x="186"/>
        <item x="197"/>
        <item x="121"/>
        <item x="43"/>
        <item x="57"/>
        <item x="10"/>
        <item x="29"/>
        <item x="62"/>
        <item x="0"/>
        <item x="111"/>
        <item x="138"/>
        <item x="192"/>
        <item x="147"/>
        <item x="143"/>
        <item x="8"/>
        <item x="209"/>
        <item x="73"/>
        <item x="101"/>
        <item x="214"/>
        <item x="94"/>
        <item t="default"/>
      </items>
    </pivotField>
    <pivotField showAll="0"/>
    <pivotField showAll="0"/>
  </pivotFields>
  <rowFields count="1">
    <field x="1"/>
  </rowFields>
  <rowItems count="13">
    <i>
      <x v="5"/>
    </i>
    <i>
      <x v="9"/>
    </i>
    <i>
      <x v="11"/>
    </i>
    <i>
      <x v="7"/>
    </i>
    <i>
      <x v="6"/>
    </i>
    <i>
      <x v="1"/>
    </i>
    <i>
      <x v="3"/>
    </i>
    <i>
      <x v="2"/>
    </i>
    <i>
      <x v="8"/>
    </i>
    <i>
      <x v="4"/>
    </i>
    <i>
      <x/>
    </i>
    <i>
      <x v="10"/>
    </i>
    <i t="grand">
      <x/>
    </i>
  </rowItems>
  <colItems count="1">
    <i/>
  </colItems>
  <dataFields count="1">
    <dataField name="Average of % of PW Registered against ELA" fld="9" subtotal="average" baseField="1" baseItem="7"/>
  </dataFields>
  <formats count="1">
    <format dxfId="20">
      <pivotArea collapsedLevelsAreSubtotals="1" fieldPosition="0">
        <references count="1">
          <reference field="1" count="0"/>
        </references>
      </pivotArea>
    </format>
  </formats>
  <chartFormats count="3">
    <chartFormat chart="23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490FB-5534-471A-80E6-AE9450437888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9">
  <location ref="A1:C38" firstHeaderRow="0" firstDataRow="1" firstDataCol="1"/>
  <pivotFields count="24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sortType="ascending">
      <items count="25">
        <item x="12"/>
        <item x="2"/>
        <item x="6"/>
        <item x="4"/>
        <item x="7"/>
        <item x="0"/>
        <item x="8"/>
        <item x="20"/>
        <item x="5"/>
        <item x="16"/>
        <item x="17"/>
        <item x="13"/>
        <item x="10"/>
        <item x="18"/>
        <item x="9"/>
        <item x="22"/>
        <item x="11"/>
        <item x="3"/>
        <item x="19"/>
        <item x="1"/>
        <item x="21"/>
        <item x="14"/>
        <item x="15"/>
        <item x="2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numFmtId="1" showAll="0"/>
    <pivotField numFmtId="1" showAll="0"/>
    <pivotField numFmtId="1"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/>
    <pivotField numFmtId="1" showAll="0"/>
    <pivotField dataField="1" numFmtId="1" showAll="0"/>
    <pivotField dataField="1" showAll="0"/>
    <pivotField showAll="0"/>
    <pivotField showAll="0"/>
  </pivotFields>
  <rowFields count="2">
    <field x="1"/>
    <field x="2"/>
  </rowFields>
  <rowItems count="37">
    <i>
      <x/>
    </i>
    <i r="1">
      <x v="19"/>
    </i>
    <i r="1">
      <x v="5"/>
    </i>
    <i>
      <x v="1"/>
    </i>
    <i r="1">
      <x v="17"/>
    </i>
    <i r="1">
      <x v="1"/>
    </i>
    <i>
      <x v="2"/>
    </i>
    <i r="1">
      <x v="8"/>
    </i>
    <i r="1">
      <x v="3"/>
    </i>
    <i>
      <x v="3"/>
    </i>
    <i r="1">
      <x v="2"/>
    </i>
    <i r="1">
      <x v="4"/>
    </i>
    <i>
      <x v="4"/>
    </i>
    <i r="1">
      <x v="6"/>
    </i>
    <i r="1">
      <x v="14"/>
    </i>
    <i>
      <x v="5"/>
    </i>
    <i r="1">
      <x v="12"/>
    </i>
    <i r="1">
      <x v="16"/>
    </i>
    <i>
      <x v="6"/>
    </i>
    <i r="1">
      <x/>
    </i>
    <i r="1">
      <x v="11"/>
    </i>
    <i>
      <x v="7"/>
    </i>
    <i r="1">
      <x v="21"/>
    </i>
    <i r="1">
      <x v="22"/>
    </i>
    <i>
      <x v="8"/>
    </i>
    <i r="1">
      <x v="9"/>
    </i>
    <i r="1">
      <x v="10"/>
    </i>
    <i>
      <x v="9"/>
    </i>
    <i r="1">
      <x v="13"/>
    </i>
    <i r="1">
      <x v="18"/>
    </i>
    <i>
      <x v="10"/>
    </i>
    <i r="1">
      <x v="7"/>
    </i>
    <i r="1">
      <x v="20"/>
    </i>
    <i>
      <x v="11"/>
    </i>
    <i r="1">
      <x v="15"/>
    </i>
    <i r="1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% of Chid Birth" fld="20" baseField="0" baseItem="0"/>
    <dataField name="Sum of % of FI" fld="21" baseField="0" baseItem="0"/>
  </dataFields>
  <formats count="1">
    <format dxfId="19">
      <pivotArea outline="0" collapsedLevelsAreSubtotals="1" fieldPosition="0"/>
    </format>
  </formats>
  <chartFormats count="2"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4D4571-F9C2-44DE-B929-4BE729B9C89C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1">
  <location ref="A1:B14" firstHeaderRow="1" firstDataRow="1" firstDataCol="1"/>
  <pivotFields count="18">
    <pivotField axis="axisRow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3">
        <item h="1" x="0"/>
        <item x="1"/>
        <item t="default"/>
      </items>
    </pivotField>
    <pivotField showAll="0"/>
    <pivotField dataField="1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49" showAll="0"/>
    <pivotField numFmtId="1" showAll="0"/>
    <pivotField numFmtId="1" showAll="0"/>
  </pivotFields>
  <rowFields count="1">
    <field x="0"/>
  </rowFields>
  <rowItems count="13">
    <i>
      <x v="7"/>
    </i>
    <i>
      <x v="8"/>
    </i>
    <i>
      <x v="11"/>
    </i>
    <i>
      <x v="3"/>
    </i>
    <i>
      <x v="6"/>
    </i>
    <i>
      <x v="10"/>
    </i>
    <i>
      <x v="5"/>
    </i>
    <i>
      <x v="9"/>
    </i>
    <i>
      <x v="4"/>
    </i>
    <i>
      <x v="1"/>
    </i>
    <i>
      <x/>
    </i>
    <i>
      <x v="2"/>
    </i>
    <i t="grand">
      <x/>
    </i>
  </rowItems>
  <colItems count="1">
    <i/>
  </colItems>
  <dataFields count="1">
    <dataField name="Sum of % EC regd. against estimated EC" fld="3" baseField="0" baseItem="0"/>
  </dataFields>
  <formats count="1">
    <format dxfId="18">
      <pivotArea outline="0" collapsedLevelsAreSubtotals="1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A31E-D239-4444-96E5-2D235E782F01}">
  <sheetPr>
    <pageSetUpPr fitToPage="1"/>
  </sheetPr>
  <dimension ref="A1:C30"/>
  <sheetViews>
    <sheetView tabSelected="1" workbookViewId="0">
      <pane ySplit="1" topLeftCell="A2" activePane="bottomLeft" state="frozen"/>
      <selection pane="bottomLeft" activeCell="C7" sqref="C7"/>
    </sheetView>
  </sheetViews>
  <sheetFormatPr defaultColWidth="9.140625" defaultRowHeight="12.75"/>
  <cols>
    <col min="1" max="1" width="23.7109375" style="105" customWidth="1"/>
    <col min="2" max="3" width="17" style="106" customWidth="1"/>
    <col min="4" max="16384" width="9.140625" style="103"/>
  </cols>
  <sheetData>
    <row r="1" spans="1:3" ht="68.25" customHeight="1">
      <c r="A1" s="101" t="s">
        <v>540</v>
      </c>
      <c r="B1" s="102" t="s">
        <v>541</v>
      </c>
      <c r="C1" s="101" t="s">
        <v>542</v>
      </c>
    </row>
    <row r="2" spans="1:3" ht="25.5">
      <c r="A2" s="101" t="s">
        <v>516</v>
      </c>
      <c r="B2" s="101">
        <v>3052</v>
      </c>
      <c r="C2" s="101"/>
    </row>
    <row r="3" spans="1:3">
      <c r="A3" s="101" t="s">
        <v>543</v>
      </c>
      <c r="B3" s="101">
        <v>1386</v>
      </c>
      <c r="C3" s="101"/>
    </row>
    <row r="4" spans="1:3" ht="25.5">
      <c r="A4" s="101" t="s">
        <v>544</v>
      </c>
      <c r="B4" s="101">
        <v>204</v>
      </c>
      <c r="C4" s="101"/>
    </row>
    <row r="5" spans="1:3" ht="25.5">
      <c r="A5" s="101" t="s">
        <v>545</v>
      </c>
      <c r="B5" s="101"/>
      <c r="C5" s="101"/>
    </row>
    <row r="6" spans="1:3" ht="38.25">
      <c r="A6" s="101" t="s">
        <v>546</v>
      </c>
      <c r="B6" s="101">
        <v>1</v>
      </c>
      <c r="C6" s="101"/>
    </row>
    <row r="7" spans="1:3" ht="25.5">
      <c r="A7" s="101" t="s">
        <v>547</v>
      </c>
      <c r="B7" s="101">
        <v>10</v>
      </c>
      <c r="C7" s="101"/>
    </row>
    <row r="8" spans="1:3" ht="25.5">
      <c r="A8" s="101" t="s">
        <v>548</v>
      </c>
      <c r="B8" s="101"/>
      <c r="C8" s="101"/>
    </row>
    <row r="9" spans="1:3">
      <c r="A9" s="101" t="s">
        <v>549</v>
      </c>
      <c r="B9" s="101">
        <v>6</v>
      </c>
      <c r="C9" s="101"/>
    </row>
    <row r="10" spans="1:3" ht="25.5">
      <c r="A10" s="101" t="s">
        <v>550</v>
      </c>
      <c r="B10" s="101">
        <v>2</v>
      </c>
      <c r="C10" s="101"/>
    </row>
    <row r="11" spans="1:3" ht="25.5">
      <c r="A11" s="101" t="s">
        <v>551</v>
      </c>
      <c r="B11" s="101"/>
      <c r="C11" s="101"/>
    </row>
    <row r="12" spans="1:3">
      <c r="A12" s="101" t="s">
        <v>552</v>
      </c>
      <c r="B12" s="101">
        <v>205</v>
      </c>
      <c r="C12" s="101"/>
    </row>
    <row r="13" spans="1:3" ht="38.25">
      <c r="A13" s="101" t="s">
        <v>553</v>
      </c>
      <c r="B13" s="101"/>
      <c r="C13" s="101"/>
    </row>
    <row r="14" spans="1:3" ht="38.25">
      <c r="A14" s="101" t="s">
        <v>554</v>
      </c>
      <c r="B14" s="101">
        <v>459</v>
      </c>
      <c r="C14" s="101"/>
    </row>
    <row r="15" spans="1:3" ht="25.5">
      <c r="A15" s="101" t="s">
        <v>555</v>
      </c>
      <c r="B15" s="101">
        <v>31</v>
      </c>
      <c r="C15" s="101"/>
    </row>
    <row r="16" spans="1:3">
      <c r="A16" s="101" t="s">
        <v>556</v>
      </c>
      <c r="B16" s="101">
        <v>360</v>
      </c>
      <c r="C16" s="101"/>
    </row>
    <row r="17" spans="1:3">
      <c r="A17" s="101" t="s">
        <v>557</v>
      </c>
      <c r="B17" s="101">
        <v>3</v>
      </c>
      <c r="C17" s="101"/>
    </row>
    <row r="18" spans="1:3" ht="25.5">
      <c r="A18" s="101" t="s">
        <v>558</v>
      </c>
      <c r="B18" s="101">
        <v>2</v>
      </c>
      <c r="C18" s="101"/>
    </row>
    <row r="19" spans="1:3" ht="25.5">
      <c r="A19" s="101" t="s">
        <v>559</v>
      </c>
      <c r="B19" s="101">
        <v>28</v>
      </c>
      <c r="C19" s="101"/>
    </row>
    <row r="20" spans="1:3" ht="25.5">
      <c r="A20" s="101" t="s">
        <v>560</v>
      </c>
      <c r="B20" s="101"/>
      <c r="C20" s="101"/>
    </row>
    <row r="21" spans="1:3" ht="25.5">
      <c r="A21" s="101" t="s">
        <v>561</v>
      </c>
      <c r="B21" s="101">
        <v>34</v>
      </c>
      <c r="C21" s="101"/>
    </row>
    <row r="22" spans="1:3" ht="25.5">
      <c r="A22" s="101" t="s">
        <v>562</v>
      </c>
      <c r="B22" s="101">
        <v>76</v>
      </c>
      <c r="C22" s="101"/>
    </row>
    <row r="23" spans="1:3" ht="25.5">
      <c r="A23" s="101" t="s">
        <v>563</v>
      </c>
      <c r="B23" s="101">
        <v>3</v>
      </c>
      <c r="C23" s="101"/>
    </row>
    <row r="24" spans="1:3" ht="25.5">
      <c r="A24" s="101" t="s">
        <v>564</v>
      </c>
      <c r="B24" s="101">
        <v>123</v>
      </c>
      <c r="C24" s="101"/>
    </row>
    <row r="25" spans="1:3" ht="25.5">
      <c r="A25" s="101" t="s">
        <v>565</v>
      </c>
      <c r="B25" s="101">
        <v>14</v>
      </c>
      <c r="C25" s="101"/>
    </row>
    <row r="26" spans="1:3" ht="25.5">
      <c r="A26" s="101" t="s">
        <v>566</v>
      </c>
      <c r="B26" s="101">
        <v>105</v>
      </c>
      <c r="C26" s="101"/>
    </row>
    <row r="29" spans="1:3">
      <c r="A29" s="104"/>
      <c r="B29" s="104"/>
      <c r="C29" s="104"/>
    </row>
    <row r="30" spans="1:3">
      <c r="A30" s="104"/>
      <c r="B30" s="104"/>
      <c r="C30" s="104"/>
    </row>
  </sheetData>
  <mergeCells count="2">
    <mergeCell ref="A29:C29"/>
    <mergeCell ref="A30:C30"/>
  </mergeCells>
  <printOptions horizontalCentered="1"/>
  <pageMargins left="0" right="0" top="0" bottom="0" header="0.3" footer="0.3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A35E-E6E4-4BFB-887A-0A7344DA6834}">
  <dimension ref="A1:B14"/>
  <sheetViews>
    <sheetView workbookViewId="0">
      <selection activeCell="C21" sqref="C21"/>
    </sheetView>
  </sheetViews>
  <sheetFormatPr defaultRowHeight="15"/>
  <cols>
    <col min="1" max="1" width="13.140625" bestFit="1" customWidth="1"/>
    <col min="2" max="3" width="36.28515625" bestFit="1" customWidth="1"/>
  </cols>
  <sheetData>
    <row r="1" spans="1:2">
      <c r="A1" s="55" t="s">
        <v>467</v>
      </c>
      <c r="B1" t="s">
        <v>483</v>
      </c>
    </row>
    <row r="2" spans="1:2">
      <c r="A2" s="56" t="s">
        <v>275</v>
      </c>
      <c r="B2" s="60">
        <v>61.601970321261504</v>
      </c>
    </row>
    <row r="3" spans="1:2">
      <c r="A3" s="56" t="s">
        <v>369</v>
      </c>
      <c r="B3" s="60">
        <v>71.81494888927871</v>
      </c>
    </row>
    <row r="4" spans="1:2">
      <c r="A4" s="56" t="s">
        <v>411</v>
      </c>
      <c r="B4" s="60">
        <v>74.303210934407531</v>
      </c>
    </row>
    <row r="5" spans="1:2">
      <c r="A5" s="56" t="s">
        <v>119</v>
      </c>
      <c r="B5" s="60">
        <v>74.967873336081269</v>
      </c>
    </row>
    <row r="6" spans="1:2">
      <c r="A6" s="56" t="s">
        <v>219</v>
      </c>
      <c r="B6" s="60">
        <v>76.525512020784149</v>
      </c>
    </row>
    <row r="7" spans="1:2">
      <c r="A7" s="56" t="s">
        <v>341</v>
      </c>
      <c r="B7" s="60">
        <v>76.832417582417577</v>
      </c>
    </row>
    <row r="8" spans="1:2">
      <c r="A8" s="56" t="s">
        <v>187</v>
      </c>
      <c r="B8" s="60">
        <v>79.511733902249802</v>
      </c>
    </row>
    <row r="9" spans="1:2">
      <c r="A9" s="56" t="s">
        <v>312</v>
      </c>
      <c r="B9" s="60">
        <v>80.388199814063171</v>
      </c>
    </row>
    <row r="10" spans="1:2">
      <c r="A10" s="56" t="s">
        <v>152</v>
      </c>
      <c r="B10" s="60">
        <v>83.837218660299911</v>
      </c>
    </row>
    <row r="11" spans="1:2">
      <c r="A11" s="56" t="s">
        <v>46</v>
      </c>
      <c r="B11" s="60">
        <v>86.056512345031564</v>
      </c>
    </row>
    <row r="12" spans="1:2">
      <c r="A12" s="56" t="s">
        <v>20</v>
      </c>
      <c r="B12" s="60">
        <v>92.225766483009522</v>
      </c>
    </row>
    <row r="13" spans="1:2">
      <c r="A13" s="56" t="s">
        <v>82</v>
      </c>
      <c r="B13" s="60">
        <v>119.0151350082966</v>
      </c>
    </row>
    <row r="14" spans="1:2">
      <c r="A14" s="56" t="s">
        <v>468</v>
      </c>
      <c r="B14" s="60">
        <v>977.08049929718129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7E72-2CF5-4975-A1B1-51D94C457D8D}">
  <dimension ref="A1:R26"/>
  <sheetViews>
    <sheetView workbookViewId="0">
      <selection activeCell="E8" sqref="E8"/>
    </sheetView>
  </sheetViews>
  <sheetFormatPr defaultRowHeight="15"/>
  <cols>
    <col min="1" max="1" width="12.7109375" customWidth="1"/>
    <col min="2" max="4" width="20.140625" customWidth="1"/>
    <col min="5" max="16" width="16.42578125" style="53" customWidth="1"/>
    <col min="17" max="17" width="9.140625" style="50"/>
    <col min="18" max="18" width="13.42578125" style="50" customWidth="1"/>
  </cols>
  <sheetData>
    <row r="1" spans="1:18" ht="47.25">
      <c r="A1" s="45" t="s">
        <v>449</v>
      </c>
      <c r="B1" s="46" t="s">
        <v>450</v>
      </c>
      <c r="C1" s="46" t="s">
        <v>469</v>
      </c>
      <c r="D1" s="46" t="s">
        <v>482</v>
      </c>
      <c r="E1" s="47" t="s">
        <v>451</v>
      </c>
      <c r="F1" s="47" t="s">
        <v>452</v>
      </c>
      <c r="G1" s="47" t="s">
        <v>453</v>
      </c>
      <c r="H1" s="47" t="s">
        <v>454</v>
      </c>
      <c r="I1" s="47" t="s">
        <v>455</v>
      </c>
      <c r="J1" s="47" t="s">
        <v>456</v>
      </c>
      <c r="K1" s="47" t="s">
        <v>457</v>
      </c>
      <c r="L1" s="47" t="s">
        <v>458</v>
      </c>
      <c r="M1" s="47" t="s">
        <v>459</v>
      </c>
      <c r="N1" s="47" t="s">
        <v>460</v>
      </c>
      <c r="O1" s="47" t="s">
        <v>461</v>
      </c>
      <c r="P1" s="47" t="s">
        <v>462</v>
      </c>
      <c r="Q1" s="48" t="s">
        <v>463</v>
      </c>
      <c r="R1" s="48" t="s">
        <v>464</v>
      </c>
    </row>
    <row r="2" spans="1:18" ht="25.5">
      <c r="A2" s="45" t="s">
        <v>20</v>
      </c>
      <c r="B2" s="46" t="s">
        <v>465</v>
      </c>
      <c r="D2" s="59"/>
      <c r="E2" s="49">
        <v>1388</v>
      </c>
      <c r="F2" s="49">
        <v>353</v>
      </c>
      <c r="G2" s="49">
        <v>122</v>
      </c>
      <c r="H2" s="49">
        <v>22</v>
      </c>
      <c r="I2" s="49">
        <v>29</v>
      </c>
      <c r="J2" s="49">
        <v>4</v>
      </c>
      <c r="K2" s="49">
        <v>0</v>
      </c>
      <c r="L2" s="49">
        <v>1</v>
      </c>
      <c r="M2" s="49">
        <v>15</v>
      </c>
      <c r="N2" s="49">
        <v>0</v>
      </c>
      <c r="O2" s="49">
        <v>27</v>
      </c>
      <c r="P2" s="49">
        <v>3</v>
      </c>
      <c r="Q2" s="50">
        <f>SUM(F2:P2)</f>
        <v>576</v>
      </c>
      <c r="R2" s="50">
        <f>Q2/E2%</f>
        <v>41.498559077809794</v>
      </c>
    </row>
    <row r="3" spans="1:18">
      <c r="A3" s="45" t="s">
        <v>20</v>
      </c>
      <c r="B3" s="46" t="s">
        <v>466</v>
      </c>
      <c r="C3" s="46" t="s">
        <v>470</v>
      </c>
      <c r="D3" s="61">
        <f>E3*100/C3</f>
        <v>92.225766483009522</v>
      </c>
      <c r="E3" s="49">
        <v>34984</v>
      </c>
      <c r="F3" s="49">
        <v>5341</v>
      </c>
      <c r="G3" s="49">
        <v>6347</v>
      </c>
      <c r="H3" s="49">
        <v>611</v>
      </c>
      <c r="I3" s="49">
        <v>482</v>
      </c>
      <c r="J3" s="49">
        <v>3906</v>
      </c>
      <c r="K3" s="49">
        <v>9</v>
      </c>
      <c r="L3" s="49">
        <v>19</v>
      </c>
      <c r="M3" s="49">
        <v>393</v>
      </c>
      <c r="N3" s="49">
        <v>2</v>
      </c>
      <c r="O3" s="49">
        <v>514</v>
      </c>
      <c r="P3" s="49">
        <v>46</v>
      </c>
      <c r="Q3" s="50">
        <f t="shared" ref="Q3:Q25" si="0">SUM(F3:P3)</f>
        <v>17670</v>
      </c>
      <c r="R3" s="50">
        <f t="shared" ref="R3:R25" si="1">Q3/E3%</f>
        <v>50.508804024697007</v>
      </c>
    </row>
    <row r="4" spans="1:18" ht="25.5">
      <c r="A4" s="45" t="s">
        <v>46</v>
      </c>
      <c r="B4" s="46" t="s">
        <v>465</v>
      </c>
      <c r="D4" s="61"/>
      <c r="E4" s="49">
        <v>1085</v>
      </c>
      <c r="F4" s="49">
        <v>185</v>
      </c>
      <c r="G4" s="49">
        <v>52</v>
      </c>
      <c r="H4" s="49">
        <v>24</v>
      </c>
      <c r="I4" s="49">
        <v>39</v>
      </c>
      <c r="J4" s="49">
        <v>0</v>
      </c>
      <c r="K4" s="49">
        <v>0</v>
      </c>
      <c r="L4" s="49">
        <v>0</v>
      </c>
      <c r="M4" s="49">
        <v>20</v>
      </c>
      <c r="N4" s="49">
        <v>1</v>
      </c>
      <c r="O4" s="49">
        <v>7</v>
      </c>
      <c r="P4" s="49">
        <v>0</v>
      </c>
      <c r="Q4" s="50">
        <f t="shared" si="0"/>
        <v>328</v>
      </c>
      <c r="R4" s="50">
        <f t="shared" si="1"/>
        <v>30.230414746543779</v>
      </c>
    </row>
    <row r="5" spans="1:18">
      <c r="A5" s="45" t="s">
        <v>46</v>
      </c>
      <c r="B5" s="46" t="s">
        <v>466</v>
      </c>
      <c r="C5" s="46" t="s">
        <v>471</v>
      </c>
      <c r="D5" s="61">
        <f t="shared" ref="D5:D25" si="2">E5*100/C5</f>
        <v>86.056512345031564</v>
      </c>
      <c r="E5" s="49">
        <v>41024</v>
      </c>
      <c r="F5" s="49">
        <v>5603</v>
      </c>
      <c r="G5" s="49">
        <v>6025</v>
      </c>
      <c r="H5" s="49">
        <v>860</v>
      </c>
      <c r="I5" s="49">
        <v>690</v>
      </c>
      <c r="J5" s="49">
        <v>334</v>
      </c>
      <c r="K5" s="49">
        <v>7</v>
      </c>
      <c r="L5" s="49">
        <v>51</v>
      </c>
      <c r="M5" s="49">
        <v>470</v>
      </c>
      <c r="N5" s="49">
        <v>23</v>
      </c>
      <c r="O5" s="49">
        <v>367</v>
      </c>
      <c r="P5" s="49">
        <v>27</v>
      </c>
      <c r="Q5" s="50">
        <f t="shared" si="0"/>
        <v>14457</v>
      </c>
      <c r="R5" s="50">
        <f t="shared" si="1"/>
        <v>35.240347113884553</v>
      </c>
    </row>
    <row r="6" spans="1:18" ht="25.5">
      <c r="A6" s="45" t="s">
        <v>82</v>
      </c>
      <c r="B6" s="46" t="s">
        <v>465</v>
      </c>
      <c r="C6" s="46"/>
      <c r="D6" s="61"/>
      <c r="E6" s="49">
        <v>1405</v>
      </c>
      <c r="F6" s="49">
        <v>469</v>
      </c>
      <c r="G6" s="49">
        <v>154</v>
      </c>
      <c r="H6" s="49">
        <v>18</v>
      </c>
      <c r="I6" s="49">
        <v>71</v>
      </c>
      <c r="J6" s="49">
        <v>0</v>
      </c>
      <c r="K6" s="49">
        <v>0</v>
      </c>
      <c r="L6" s="49">
        <v>0</v>
      </c>
      <c r="M6" s="49">
        <v>4</v>
      </c>
      <c r="N6" s="49">
        <v>0</v>
      </c>
      <c r="O6" s="49">
        <v>12</v>
      </c>
      <c r="P6" s="49">
        <v>2</v>
      </c>
      <c r="Q6" s="50">
        <f t="shared" si="0"/>
        <v>730</v>
      </c>
      <c r="R6" s="50">
        <f t="shared" si="1"/>
        <v>51.957295373665481</v>
      </c>
    </row>
    <row r="7" spans="1:18">
      <c r="A7" s="45" t="s">
        <v>82</v>
      </c>
      <c r="B7" s="46" t="s">
        <v>466</v>
      </c>
      <c r="C7" s="46" t="s">
        <v>472</v>
      </c>
      <c r="D7" s="61">
        <f t="shared" si="2"/>
        <v>119.0151350082966</v>
      </c>
      <c r="E7" s="49">
        <v>71008</v>
      </c>
      <c r="F7" s="49">
        <v>19582</v>
      </c>
      <c r="G7" s="49">
        <v>17324</v>
      </c>
      <c r="H7" s="49">
        <v>965</v>
      </c>
      <c r="I7" s="49">
        <v>1870</v>
      </c>
      <c r="J7" s="49">
        <v>846</v>
      </c>
      <c r="K7" s="49">
        <v>23</v>
      </c>
      <c r="L7" s="49">
        <v>46</v>
      </c>
      <c r="M7" s="49">
        <v>243</v>
      </c>
      <c r="N7" s="49">
        <v>75</v>
      </c>
      <c r="O7" s="49">
        <v>544</v>
      </c>
      <c r="P7" s="49">
        <v>30</v>
      </c>
      <c r="Q7" s="50">
        <f t="shared" si="0"/>
        <v>41548</v>
      </c>
      <c r="R7" s="50">
        <f t="shared" si="1"/>
        <v>58.511716989634969</v>
      </c>
    </row>
    <row r="8" spans="1:18" ht="25.5">
      <c r="A8" s="45" t="s">
        <v>119</v>
      </c>
      <c r="B8" s="46" t="s">
        <v>465</v>
      </c>
      <c r="C8" s="46"/>
      <c r="D8" s="61"/>
      <c r="E8" s="49">
        <v>1412</v>
      </c>
      <c r="F8" s="49">
        <v>250</v>
      </c>
      <c r="G8" s="49">
        <v>34</v>
      </c>
      <c r="H8" s="49">
        <v>26</v>
      </c>
      <c r="I8" s="49">
        <v>29</v>
      </c>
      <c r="J8" s="49">
        <v>1</v>
      </c>
      <c r="K8" s="49">
        <v>1</v>
      </c>
      <c r="L8" s="49">
        <v>1</v>
      </c>
      <c r="M8" s="49">
        <v>7</v>
      </c>
      <c r="N8" s="49">
        <v>0</v>
      </c>
      <c r="O8" s="49">
        <v>6</v>
      </c>
      <c r="P8" s="49">
        <v>0</v>
      </c>
      <c r="Q8" s="50">
        <f t="shared" si="0"/>
        <v>355</v>
      </c>
      <c r="R8" s="50">
        <f t="shared" si="1"/>
        <v>25.141643059490086</v>
      </c>
    </row>
    <row r="9" spans="1:18">
      <c r="A9" s="45" t="s">
        <v>119</v>
      </c>
      <c r="B9" s="46" t="s">
        <v>466</v>
      </c>
      <c r="C9" s="46" t="s">
        <v>473</v>
      </c>
      <c r="D9" s="61">
        <f t="shared" si="2"/>
        <v>74.967873336081269</v>
      </c>
      <c r="E9" s="49">
        <v>30919</v>
      </c>
      <c r="F9" s="49">
        <v>3782</v>
      </c>
      <c r="G9" s="49">
        <v>4201</v>
      </c>
      <c r="H9" s="49">
        <v>655</v>
      </c>
      <c r="I9" s="49">
        <v>592</v>
      </c>
      <c r="J9" s="49">
        <v>563</v>
      </c>
      <c r="K9" s="49">
        <v>8</v>
      </c>
      <c r="L9" s="49">
        <v>8</v>
      </c>
      <c r="M9" s="49">
        <v>246</v>
      </c>
      <c r="N9" s="49">
        <v>18</v>
      </c>
      <c r="O9" s="49">
        <v>249</v>
      </c>
      <c r="P9" s="49">
        <v>141</v>
      </c>
      <c r="Q9" s="50">
        <f t="shared" si="0"/>
        <v>10463</v>
      </c>
      <c r="R9" s="50">
        <f t="shared" si="1"/>
        <v>33.840033636275429</v>
      </c>
    </row>
    <row r="10" spans="1:18" ht="25.5">
      <c r="A10" s="45" t="s">
        <v>152</v>
      </c>
      <c r="B10" s="46" t="s">
        <v>465</v>
      </c>
      <c r="C10" s="46"/>
      <c r="D10" s="61"/>
      <c r="E10" s="49">
        <v>629</v>
      </c>
      <c r="F10" s="49">
        <v>129</v>
      </c>
      <c r="G10" s="49">
        <v>41</v>
      </c>
      <c r="H10" s="49">
        <v>12</v>
      </c>
      <c r="I10" s="49">
        <v>22</v>
      </c>
      <c r="J10" s="49">
        <v>0</v>
      </c>
      <c r="K10" s="49">
        <v>0</v>
      </c>
      <c r="L10" s="49">
        <v>1</v>
      </c>
      <c r="M10" s="49">
        <v>5</v>
      </c>
      <c r="N10" s="49">
        <v>0</v>
      </c>
      <c r="O10" s="49">
        <v>12</v>
      </c>
      <c r="P10" s="49">
        <v>1</v>
      </c>
      <c r="Q10" s="50">
        <f t="shared" si="0"/>
        <v>223</v>
      </c>
      <c r="R10" s="50">
        <f t="shared" si="1"/>
        <v>35.453100158982515</v>
      </c>
    </row>
    <row r="11" spans="1:18">
      <c r="A11" s="45" t="s">
        <v>152</v>
      </c>
      <c r="B11" s="46" t="s">
        <v>466</v>
      </c>
      <c r="C11" s="46" t="s">
        <v>474</v>
      </c>
      <c r="D11" s="61">
        <f t="shared" si="2"/>
        <v>83.837218660299911</v>
      </c>
      <c r="E11" s="49">
        <v>31252</v>
      </c>
      <c r="F11" s="49">
        <v>5339</v>
      </c>
      <c r="G11" s="49">
        <v>4664</v>
      </c>
      <c r="H11" s="49">
        <v>556</v>
      </c>
      <c r="I11" s="49">
        <v>482</v>
      </c>
      <c r="J11" s="49">
        <v>985</v>
      </c>
      <c r="K11" s="49">
        <v>14</v>
      </c>
      <c r="L11" s="49">
        <v>32</v>
      </c>
      <c r="M11" s="49">
        <v>86</v>
      </c>
      <c r="N11" s="49">
        <v>15</v>
      </c>
      <c r="O11" s="49">
        <v>407</v>
      </c>
      <c r="P11" s="49">
        <v>53</v>
      </c>
      <c r="Q11" s="50">
        <f t="shared" si="0"/>
        <v>12633</v>
      </c>
      <c r="R11" s="50">
        <f t="shared" si="1"/>
        <v>40.423012927172664</v>
      </c>
    </row>
    <row r="12" spans="1:18" ht="25.5">
      <c r="A12" s="45" t="s">
        <v>187</v>
      </c>
      <c r="B12" s="46" t="s">
        <v>465</v>
      </c>
      <c r="C12" s="46"/>
      <c r="D12" s="61"/>
      <c r="E12" s="49">
        <v>389</v>
      </c>
      <c r="F12" s="49">
        <v>46</v>
      </c>
      <c r="G12" s="49">
        <v>5</v>
      </c>
      <c r="H12" s="49">
        <v>3</v>
      </c>
      <c r="I12" s="49">
        <v>2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1</v>
      </c>
      <c r="P12" s="49">
        <v>0</v>
      </c>
      <c r="Q12" s="50">
        <f t="shared" si="0"/>
        <v>57</v>
      </c>
      <c r="R12" s="50">
        <f t="shared" si="1"/>
        <v>14.652956298200513</v>
      </c>
    </row>
    <row r="13" spans="1:18">
      <c r="A13" s="45" t="s">
        <v>187</v>
      </c>
      <c r="B13" s="46" t="s">
        <v>466</v>
      </c>
      <c r="C13" s="46" t="s">
        <v>475</v>
      </c>
      <c r="D13" s="61">
        <f t="shared" si="2"/>
        <v>79.511733902249802</v>
      </c>
      <c r="E13" s="49">
        <v>32797</v>
      </c>
      <c r="F13" s="49">
        <v>2070</v>
      </c>
      <c r="G13" s="49">
        <v>1819</v>
      </c>
      <c r="H13" s="49">
        <v>116</v>
      </c>
      <c r="I13" s="49">
        <v>211</v>
      </c>
      <c r="J13" s="49">
        <v>386</v>
      </c>
      <c r="K13" s="49">
        <v>5</v>
      </c>
      <c r="L13" s="49">
        <v>20</v>
      </c>
      <c r="M13" s="49">
        <v>9</v>
      </c>
      <c r="N13" s="49">
        <v>3</v>
      </c>
      <c r="O13" s="49">
        <v>24</v>
      </c>
      <c r="P13" s="49">
        <v>32</v>
      </c>
      <c r="Q13" s="50">
        <f t="shared" si="0"/>
        <v>4695</v>
      </c>
      <c r="R13" s="50">
        <f t="shared" si="1"/>
        <v>14.315333719547519</v>
      </c>
    </row>
    <row r="14" spans="1:18" ht="25.5">
      <c r="A14" s="45" t="s">
        <v>219</v>
      </c>
      <c r="B14" s="46" t="s">
        <v>465</v>
      </c>
      <c r="C14" s="46"/>
      <c r="D14" s="61"/>
      <c r="E14" s="49">
        <v>2263</v>
      </c>
      <c r="F14" s="49">
        <v>466</v>
      </c>
      <c r="G14" s="49">
        <v>117</v>
      </c>
      <c r="H14" s="49">
        <v>20</v>
      </c>
      <c r="I14" s="49">
        <v>31</v>
      </c>
      <c r="J14" s="49">
        <v>0</v>
      </c>
      <c r="K14" s="49">
        <v>0</v>
      </c>
      <c r="L14" s="49">
        <v>0</v>
      </c>
      <c r="M14" s="49">
        <v>5</v>
      </c>
      <c r="N14" s="49">
        <v>0</v>
      </c>
      <c r="O14" s="49">
        <v>7</v>
      </c>
      <c r="P14" s="49">
        <v>2</v>
      </c>
      <c r="Q14" s="50">
        <f t="shared" si="0"/>
        <v>648</v>
      </c>
      <c r="R14" s="50">
        <f t="shared" si="1"/>
        <v>28.634555899248785</v>
      </c>
    </row>
    <row r="15" spans="1:18">
      <c r="A15" s="45" t="s">
        <v>219</v>
      </c>
      <c r="B15" s="46" t="s">
        <v>466</v>
      </c>
      <c r="C15" s="46" t="s">
        <v>476</v>
      </c>
      <c r="D15" s="61">
        <f t="shared" si="2"/>
        <v>76.525512020784149</v>
      </c>
      <c r="E15" s="49">
        <v>58027</v>
      </c>
      <c r="F15" s="49">
        <v>6987</v>
      </c>
      <c r="G15" s="49">
        <v>7493</v>
      </c>
      <c r="H15" s="49">
        <v>605</v>
      </c>
      <c r="I15" s="49">
        <v>649</v>
      </c>
      <c r="J15" s="49">
        <v>662</v>
      </c>
      <c r="K15" s="49">
        <v>8</v>
      </c>
      <c r="L15" s="49">
        <v>39</v>
      </c>
      <c r="M15" s="49">
        <v>152</v>
      </c>
      <c r="N15" s="49">
        <v>4</v>
      </c>
      <c r="O15" s="49">
        <v>425</v>
      </c>
      <c r="P15" s="49">
        <v>113</v>
      </c>
      <c r="Q15" s="50">
        <f t="shared" si="0"/>
        <v>17137</v>
      </c>
      <c r="R15" s="50">
        <f t="shared" si="1"/>
        <v>29.532803694831717</v>
      </c>
    </row>
    <row r="16" spans="1:18" ht="25.5">
      <c r="A16" s="45" t="s">
        <v>275</v>
      </c>
      <c r="B16" s="46" t="s">
        <v>465</v>
      </c>
      <c r="C16" s="46"/>
      <c r="D16" s="61"/>
      <c r="E16" s="49">
        <v>1647</v>
      </c>
      <c r="F16" s="49">
        <v>282</v>
      </c>
      <c r="G16" s="49">
        <v>69</v>
      </c>
      <c r="H16" s="49">
        <v>17</v>
      </c>
      <c r="I16" s="49">
        <v>37</v>
      </c>
      <c r="J16" s="49">
        <v>1</v>
      </c>
      <c r="K16" s="49">
        <v>2</v>
      </c>
      <c r="L16" s="49">
        <v>0</v>
      </c>
      <c r="M16" s="49">
        <v>4</v>
      </c>
      <c r="N16" s="49">
        <v>0</v>
      </c>
      <c r="O16" s="49">
        <v>6</v>
      </c>
      <c r="P16" s="49">
        <v>1</v>
      </c>
      <c r="Q16" s="50">
        <f t="shared" si="0"/>
        <v>419</v>
      </c>
      <c r="R16" s="50">
        <f t="shared" si="1"/>
        <v>25.44019429265331</v>
      </c>
    </row>
    <row r="17" spans="1:18">
      <c r="A17" s="45" t="s">
        <v>275</v>
      </c>
      <c r="B17" s="46" t="s">
        <v>466</v>
      </c>
      <c r="C17" s="46" t="s">
        <v>477</v>
      </c>
      <c r="D17" s="61">
        <f t="shared" si="2"/>
        <v>61.601970321261504</v>
      </c>
      <c r="E17" s="49">
        <v>39769</v>
      </c>
      <c r="F17" s="49">
        <v>3106</v>
      </c>
      <c r="G17" s="49">
        <v>4012</v>
      </c>
      <c r="H17" s="49">
        <v>197</v>
      </c>
      <c r="I17" s="49">
        <v>287</v>
      </c>
      <c r="J17" s="49">
        <v>267</v>
      </c>
      <c r="K17" s="49">
        <v>15</v>
      </c>
      <c r="L17" s="49">
        <v>76</v>
      </c>
      <c r="M17" s="49">
        <v>67</v>
      </c>
      <c r="N17" s="49">
        <v>6</v>
      </c>
      <c r="O17" s="49">
        <v>241</v>
      </c>
      <c r="P17" s="49">
        <v>69</v>
      </c>
      <c r="Q17" s="50">
        <f t="shared" si="0"/>
        <v>8343</v>
      </c>
      <c r="R17" s="50">
        <f t="shared" si="1"/>
        <v>20.978651713646308</v>
      </c>
    </row>
    <row r="18" spans="1:18" ht="25.5">
      <c r="A18" s="45" t="s">
        <v>369</v>
      </c>
      <c r="B18" s="46" t="s">
        <v>465</v>
      </c>
      <c r="C18" s="46"/>
      <c r="D18" s="61"/>
      <c r="E18" s="49">
        <v>1144</v>
      </c>
      <c r="F18" s="49">
        <v>215</v>
      </c>
      <c r="G18" s="49">
        <v>17</v>
      </c>
      <c r="H18" s="49">
        <v>5</v>
      </c>
      <c r="I18" s="49">
        <v>43</v>
      </c>
      <c r="J18" s="49">
        <v>6</v>
      </c>
      <c r="K18" s="49">
        <v>0</v>
      </c>
      <c r="L18" s="49">
        <v>0</v>
      </c>
      <c r="M18" s="49">
        <v>2</v>
      </c>
      <c r="N18" s="49">
        <v>1</v>
      </c>
      <c r="O18" s="49">
        <v>1</v>
      </c>
      <c r="P18" s="49">
        <v>3</v>
      </c>
      <c r="Q18" s="50">
        <f t="shared" si="0"/>
        <v>293</v>
      </c>
      <c r="R18" s="50">
        <f t="shared" si="1"/>
        <v>25.611888111888113</v>
      </c>
    </row>
    <row r="19" spans="1:18">
      <c r="A19" s="45" t="s">
        <v>369</v>
      </c>
      <c r="B19" s="46" t="s">
        <v>466</v>
      </c>
      <c r="C19" s="46" t="s">
        <v>478</v>
      </c>
      <c r="D19" s="61">
        <f t="shared" si="2"/>
        <v>71.81494888927871</v>
      </c>
      <c r="E19" s="49">
        <v>45033</v>
      </c>
      <c r="F19" s="49">
        <v>3680</v>
      </c>
      <c r="G19" s="49">
        <v>2894</v>
      </c>
      <c r="H19" s="49">
        <v>159</v>
      </c>
      <c r="I19" s="49">
        <v>559</v>
      </c>
      <c r="J19" s="49">
        <v>1448</v>
      </c>
      <c r="K19" s="49">
        <v>17</v>
      </c>
      <c r="L19" s="49">
        <v>21</v>
      </c>
      <c r="M19" s="49">
        <v>92</v>
      </c>
      <c r="N19" s="49">
        <v>12</v>
      </c>
      <c r="O19" s="49">
        <v>169</v>
      </c>
      <c r="P19" s="49">
        <v>139</v>
      </c>
      <c r="Q19" s="50">
        <f t="shared" si="0"/>
        <v>9190</v>
      </c>
      <c r="R19" s="50">
        <f t="shared" si="1"/>
        <v>20.407256900495192</v>
      </c>
    </row>
    <row r="20" spans="1:18" ht="25.5">
      <c r="A20" s="45" t="s">
        <v>312</v>
      </c>
      <c r="B20" s="46" t="s">
        <v>465</v>
      </c>
      <c r="C20" s="46"/>
      <c r="D20" s="61"/>
      <c r="E20" s="49">
        <v>810</v>
      </c>
      <c r="F20" s="49">
        <v>110</v>
      </c>
      <c r="G20" s="49">
        <v>14</v>
      </c>
      <c r="H20" s="49">
        <v>5</v>
      </c>
      <c r="I20" s="49">
        <v>9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50">
        <f t="shared" si="0"/>
        <v>138</v>
      </c>
      <c r="R20" s="50">
        <f t="shared" si="1"/>
        <v>17.037037037037038</v>
      </c>
    </row>
    <row r="21" spans="1:18">
      <c r="A21" s="45" t="s">
        <v>312</v>
      </c>
      <c r="B21" s="46" t="s">
        <v>466</v>
      </c>
      <c r="C21" s="46" t="s">
        <v>479</v>
      </c>
      <c r="D21" s="61">
        <f t="shared" si="2"/>
        <v>80.388199814063171</v>
      </c>
      <c r="E21" s="49">
        <v>35452</v>
      </c>
      <c r="F21" s="49">
        <v>2782</v>
      </c>
      <c r="G21" s="49">
        <v>2451</v>
      </c>
      <c r="H21" s="49">
        <v>249</v>
      </c>
      <c r="I21" s="49">
        <v>238</v>
      </c>
      <c r="J21" s="49">
        <v>77</v>
      </c>
      <c r="K21" s="49">
        <v>1</v>
      </c>
      <c r="L21" s="49">
        <v>15</v>
      </c>
      <c r="M21" s="49">
        <v>21</v>
      </c>
      <c r="N21" s="49">
        <v>1</v>
      </c>
      <c r="O21" s="49">
        <v>93</v>
      </c>
      <c r="P21" s="49">
        <v>21</v>
      </c>
      <c r="Q21" s="50">
        <f t="shared" si="0"/>
        <v>5949</v>
      </c>
      <c r="R21" s="50">
        <f t="shared" si="1"/>
        <v>16.780435518447479</v>
      </c>
    </row>
    <row r="22" spans="1:18" ht="25.5">
      <c r="A22" s="45" t="s">
        <v>341</v>
      </c>
      <c r="B22" s="46" t="s">
        <v>465</v>
      </c>
      <c r="C22" s="46"/>
      <c r="D22" s="61"/>
      <c r="E22" s="49">
        <v>820</v>
      </c>
      <c r="F22" s="49">
        <v>87</v>
      </c>
      <c r="G22" s="49">
        <v>31</v>
      </c>
      <c r="H22" s="49">
        <v>5</v>
      </c>
      <c r="I22" s="49">
        <v>7</v>
      </c>
      <c r="J22" s="49">
        <v>1</v>
      </c>
      <c r="K22" s="49">
        <v>0</v>
      </c>
      <c r="L22" s="49">
        <v>1</v>
      </c>
      <c r="M22" s="49">
        <v>0</v>
      </c>
      <c r="N22" s="49">
        <v>0</v>
      </c>
      <c r="O22" s="49">
        <v>10</v>
      </c>
      <c r="P22" s="49">
        <v>0</v>
      </c>
      <c r="Q22" s="50">
        <f t="shared" si="0"/>
        <v>142</v>
      </c>
      <c r="R22" s="50">
        <f t="shared" si="1"/>
        <v>17.31707317073171</v>
      </c>
    </row>
    <row r="23" spans="1:18">
      <c r="A23" s="45" t="s">
        <v>341</v>
      </c>
      <c r="B23" s="46" t="s">
        <v>466</v>
      </c>
      <c r="C23" s="46" t="s">
        <v>480</v>
      </c>
      <c r="D23" s="61">
        <f t="shared" si="2"/>
        <v>76.832417582417577</v>
      </c>
      <c r="E23" s="49">
        <v>27967</v>
      </c>
      <c r="F23" s="49">
        <v>1373</v>
      </c>
      <c r="G23" s="49">
        <v>1949</v>
      </c>
      <c r="H23" s="49">
        <v>238</v>
      </c>
      <c r="I23" s="49">
        <v>263</v>
      </c>
      <c r="J23" s="49">
        <v>521</v>
      </c>
      <c r="K23" s="49">
        <v>13</v>
      </c>
      <c r="L23" s="49">
        <v>45</v>
      </c>
      <c r="M23" s="49">
        <v>34</v>
      </c>
      <c r="N23" s="49">
        <v>14</v>
      </c>
      <c r="O23" s="49">
        <v>234</v>
      </c>
      <c r="P23" s="49">
        <v>31</v>
      </c>
      <c r="Q23" s="50">
        <f t="shared" si="0"/>
        <v>4715</v>
      </c>
      <c r="R23" s="50">
        <f t="shared" si="1"/>
        <v>16.859155433189116</v>
      </c>
    </row>
    <row r="24" spans="1:18" ht="25.5">
      <c r="A24" s="45" t="s">
        <v>411</v>
      </c>
      <c r="B24" s="46" t="s">
        <v>465</v>
      </c>
      <c r="C24" s="46"/>
      <c r="D24" s="61"/>
      <c r="E24" s="49">
        <v>869</v>
      </c>
      <c r="F24" s="49">
        <v>289</v>
      </c>
      <c r="G24" s="49">
        <v>32</v>
      </c>
      <c r="H24" s="49">
        <v>29</v>
      </c>
      <c r="I24" s="49">
        <v>29</v>
      </c>
      <c r="J24" s="49">
        <v>0</v>
      </c>
      <c r="K24" s="49">
        <v>0</v>
      </c>
      <c r="L24" s="49">
        <v>0</v>
      </c>
      <c r="M24" s="49">
        <v>1</v>
      </c>
      <c r="N24" s="49">
        <v>0</v>
      </c>
      <c r="O24" s="49">
        <v>0</v>
      </c>
      <c r="P24" s="49">
        <v>7</v>
      </c>
      <c r="Q24" s="50">
        <f t="shared" si="0"/>
        <v>387</v>
      </c>
      <c r="R24" s="50">
        <f t="shared" si="1"/>
        <v>44.533947065592635</v>
      </c>
    </row>
    <row r="25" spans="1:18">
      <c r="A25" s="51" t="s">
        <v>411</v>
      </c>
      <c r="B25" s="52" t="s">
        <v>466</v>
      </c>
      <c r="C25" s="52" t="s">
        <v>481</v>
      </c>
      <c r="D25" s="61">
        <f t="shared" si="2"/>
        <v>74.303210934407531</v>
      </c>
      <c r="E25" s="49">
        <v>31911</v>
      </c>
      <c r="F25" s="49">
        <v>6642</v>
      </c>
      <c r="G25" s="49">
        <v>4603</v>
      </c>
      <c r="H25" s="49">
        <v>569</v>
      </c>
      <c r="I25" s="49">
        <v>582</v>
      </c>
      <c r="J25" s="49">
        <v>317</v>
      </c>
      <c r="K25" s="49">
        <v>5</v>
      </c>
      <c r="L25" s="49">
        <v>57</v>
      </c>
      <c r="M25" s="49">
        <v>81</v>
      </c>
      <c r="N25" s="49">
        <v>3</v>
      </c>
      <c r="O25" s="49">
        <v>86</v>
      </c>
      <c r="P25" s="49">
        <v>103</v>
      </c>
      <c r="Q25" s="50">
        <f t="shared" si="0"/>
        <v>13048</v>
      </c>
      <c r="R25" s="50">
        <f t="shared" si="1"/>
        <v>40.888721757387735</v>
      </c>
    </row>
    <row r="26" spans="1:18">
      <c r="Q26" s="54"/>
      <c r="R26" s="5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6A65-BA65-4EA7-AB52-2366C53701BC}">
  <sheetPr>
    <pageSetUpPr fitToPage="1"/>
  </sheetPr>
  <dimension ref="A1:P14"/>
  <sheetViews>
    <sheetView workbookViewId="0">
      <pane ySplit="1" topLeftCell="A2" activePane="bottomLeft" state="frozen"/>
      <selection pane="bottomLeft" activeCell="D19" sqref="D19"/>
    </sheetView>
  </sheetViews>
  <sheetFormatPr defaultColWidth="9.140625" defaultRowHeight="12.75"/>
  <cols>
    <col min="1" max="1" width="7" style="98" customWidth="1"/>
    <col min="2" max="2" width="24" style="99" customWidth="1"/>
    <col min="3" max="16" width="12" style="100" customWidth="1"/>
    <col min="17" max="17" width="9.140625" style="89" customWidth="1"/>
    <col min="18" max="16384" width="9.140625" style="89"/>
  </cols>
  <sheetData>
    <row r="1" spans="1:16" ht="92.25" customHeight="1">
      <c r="A1" s="88" t="s">
        <v>489</v>
      </c>
      <c r="B1" s="88" t="s">
        <v>490</v>
      </c>
      <c r="C1" s="88" t="s">
        <v>526</v>
      </c>
      <c r="D1" s="88" t="s">
        <v>527</v>
      </c>
      <c r="E1" s="88" t="s">
        <v>528</v>
      </c>
      <c r="F1" s="88" t="s">
        <v>529</v>
      </c>
      <c r="G1" s="88" t="s">
        <v>530</v>
      </c>
      <c r="H1" s="88" t="s">
        <v>531</v>
      </c>
      <c r="I1" s="88" t="s">
        <v>532</v>
      </c>
      <c r="J1" s="88" t="s">
        <v>533</v>
      </c>
      <c r="K1" s="88" t="s">
        <v>534</v>
      </c>
      <c r="L1" s="88" t="s">
        <v>535</v>
      </c>
      <c r="M1" s="88" t="s">
        <v>536</v>
      </c>
      <c r="N1" s="88" t="s">
        <v>537</v>
      </c>
      <c r="O1" s="88" t="s">
        <v>538</v>
      </c>
      <c r="P1" s="88" t="s">
        <v>539</v>
      </c>
    </row>
    <row r="2" spans="1:16">
      <c r="A2" s="90" t="s">
        <v>515</v>
      </c>
      <c r="B2" s="91" t="s">
        <v>516</v>
      </c>
      <c r="C2" s="92">
        <v>46086</v>
      </c>
      <c r="D2" s="92">
        <v>11139</v>
      </c>
      <c r="E2" s="92">
        <v>8223</v>
      </c>
      <c r="F2" s="92">
        <v>5424</v>
      </c>
      <c r="G2" s="92">
        <v>3597</v>
      </c>
      <c r="H2" s="92">
        <v>2319</v>
      </c>
      <c r="I2" s="92">
        <v>6203</v>
      </c>
      <c r="J2" s="92">
        <v>4111</v>
      </c>
      <c r="K2" s="92">
        <v>122</v>
      </c>
      <c r="L2" s="92">
        <v>4059</v>
      </c>
      <c r="M2" s="92">
        <v>4739</v>
      </c>
      <c r="N2" s="92">
        <v>3597</v>
      </c>
      <c r="O2" s="92">
        <v>1</v>
      </c>
      <c r="P2" s="93">
        <v>303</v>
      </c>
    </row>
    <row r="3" spans="1:16">
      <c r="A3" s="90">
        <v>1</v>
      </c>
      <c r="B3" s="91" t="s">
        <v>20</v>
      </c>
      <c r="C3" s="92">
        <v>3646</v>
      </c>
      <c r="D3" s="92">
        <v>943</v>
      </c>
      <c r="E3" s="92">
        <v>735</v>
      </c>
      <c r="F3" s="92">
        <v>515</v>
      </c>
      <c r="G3" s="92">
        <v>345</v>
      </c>
      <c r="H3" s="92">
        <v>226</v>
      </c>
      <c r="I3" s="92">
        <v>618</v>
      </c>
      <c r="J3" s="92">
        <v>412</v>
      </c>
      <c r="K3" s="92">
        <v>23</v>
      </c>
      <c r="L3" s="92">
        <v>450</v>
      </c>
      <c r="M3" s="92">
        <v>398</v>
      </c>
      <c r="N3" s="92">
        <v>343</v>
      </c>
      <c r="O3" s="92">
        <v>0</v>
      </c>
      <c r="P3" s="93">
        <v>43</v>
      </c>
    </row>
    <row r="4" spans="1:16">
      <c r="A4" s="90">
        <v>2</v>
      </c>
      <c r="B4" s="91" t="s">
        <v>46</v>
      </c>
      <c r="C4" s="92">
        <v>3277</v>
      </c>
      <c r="D4" s="92">
        <v>756</v>
      </c>
      <c r="E4" s="92">
        <v>603</v>
      </c>
      <c r="F4" s="92">
        <v>416</v>
      </c>
      <c r="G4" s="92">
        <v>267</v>
      </c>
      <c r="H4" s="92">
        <v>158</v>
      </c>
      <c r="I4" s="92">
        <v>502</v>
      </c>
      <c r="J4" s="92">
        <v>292</v>
      </c>
      <c r="K4" s="92">
        <v>3</v>
      </c>
      <c r="L4" s="92">
        <v>276</v>
      </c>
      <c r="M4" s="92">
        <v>321</v>
      </c>
      <c r="N4" s="92">
        <v>267</v>
      </c>
      <c r="O4" s="92">
        <v>0</v>
      </c>
      <c r="P4" s="93">
        <v>32</v>
      </c>
    </row>
    <row r="5" spans="1:16">
      <c r="A5" s="90">
        <v>3</v>
      </c>
      <c r="B5" s="91" t="s">
        <v>517</v>
      </c>
      <c r="C5" s="92">
        <v>4748</v>
      </c>
      <c r="D5" s="92">
        <v>1067</v>
      </c>
      <c r="E5" s="92">
        <v>805</v>
      </c>
      <c r="F5" s="92">
        <v>575</v>
      </c>
      <c r="G5" s="92">
        <v>386</v>
      </c>
      <c r="H5" s="92">
        <v>275</v>
      </c>
      <c r="I5" s="92">
        <v>725</v>
      </c>
      <c r="J5" s="92">
        <v>472</v>
      </c>
      <c r="K5" s="92">
        <v>22</v>
      </c>
      <c r="L5" s="92">
        <v>466</v>
      </c>
      <c r="M5" s="92">
        <v>474</v>
      </c>
      <c r="N5" s="92">
        <v>386</v>
      </c>
      <c r="O5" s="92">
        <v>0</v>
      </c>
      <c r="P5" s="93">
        <v>25</v>
      </c>
    </row>
    <row r="6" spans="1:16">
      <c r="A6" s="90">
        <v>4</v>
      </c>
      <c r="B6" s="91" t="s">
        <v>518</v>
      </c>
      <c r="C6" s="92">
        <v>4071</v>
      </c>
      <c r="D6" s="92">
        <v>1041</v>
      </c>
      <c r="E6" s="92">
        <v>743</v>
      </c>
      <c r="F6" s="92">
        <v>476</v>
      </c>
      <c r="G6" s="92">
        <v>330</v>
      </c>
      <c r="H6" s="92">
        <v>213</v>
      </c>
      <c r="I6" s="92">
        <v>497</v>
      </c>
      <c r="J6" s="92">
        <v>347</v>
      </c>
      <c r="K6" s="92">
        <v>14</v>
      </c>
      <c r="L6" s="92">
        <v>332</v>
      </c>
      <c r="M6" s="92">
        <v>461</v>
      </c>
      <c r="N6" s="92">
        <v>332</v>
      </c>
      <c r="O6" s="92">
        <v>0</v>
      </c>
      <c r="P6" s="93">
        <v>23</v>
      </c>
    </row>
    <row r="7" spans="1:16">
      <c r="A7" s="90">
        <v>5</v>
      </c>
      <c r="B7" s="91" t="s">
        <v>519</v>
      </c>
      <c r="C7" s="92">
        <v>2365</v>
      </c>
      <c r="D7" s="92">
        <v>414</v>
      </c>
      <c r="E7" s="92">
        <v>283</v>
      </c>
      <c r="F7" s="92">
        <v>246</v>
      </c>
      <c r="G7" s="92">
        <v>165</v>
      </c>
      <c r="H7" s="92">
        <v>109</v>
      </c>
      <c r="I7" s="92">
        <v>200</v>
      </c>
      <c r="J7" s="92">
        <v>163</v>
      </c>
      <c r="K7" s="92">
        <v>1</v>
      </c>
      <c r="L7" s="92">
        <v>199</v>
      </c>
      <c r="M7" s="92">
        <v>208</v>
      </c>
      <c r="N7" s="92">
        <v>165</v>
      </c>
      <c r="O7" s="92">
        <v>0</v>
      </c>
      <c r="P7" s="93">
        <v>12</v>
      </c>
    </row>
    <row r="8" spans="1:16">
      <c r="A8" s="90">
        <v>6</v>
      </c>
      <c r="B8" s="91" t="s">
        <v>520</v>
      </c>
      <c r="C8" s="92">
        <v>2589</v>
      </c>
      <c r="D8" s="92">
        <v>490</v>
      </c>
      <c r="E8" s="92">
        <v>346</v>
      </c>
      <c r="F8" s="92">
        <v>173</v>
      </c>
      <c r="G8" s="92">
        <v>117</v>
      </c>
      <c r="H8" s="92">
        <v>80</v>
      </c>
      <c r="I8" s="92">
        <v>173</v>
      </c>
      <c r="J8" s="92">
        <v>110</v>
      </c>
      <c r="K8" s="92">
        <v>2</v>
      </c>
      <c r="L8" s="92">
        <v>97</v>
      </c>
      <c r="M8" s="92">
        <v>202</v>
      </c>
      <c r="N8" s="92">
        <v>117</v>
      </c>
      <c r="O8" s="92">
        <v>0</v>
      </c>
      <c r="P8" s="93">
        <v>10</v>
      </c>
    </row>
    <row r="9" spans="1:16">
      <c r="A9" s="90">
        <v>7</v>
      </c>
      <c r="B9" s="91" t="s">
        <v>219</v>
      </c>
      <c r="C9" s="92">
        <v>5411</v>
      </c>
      <c r="D9" s="92">
        <v>1483</v>
      </c>
      <c r="E9" s="92">
        <v>1101</v>
      </c>
      <c r="F9" s="92">
        <v>727</v>
      </c>
      <c r="G9" s="92">
        <v>494</v>
      </c>
      <c r="H9" s="92">
        <v>326</v>
      </c>
      <c r="I9" s="92">
        <v>825</v>
      </c>
      <c r="J9" s="92">
        <v>561</v>
      </c>
      <c r="K9" s="92">
        <v>8</v>
      </c>
      <c r="L9" s="92">
        <v>610</v>
      </c>
      <c r="M9" s="92">
        <v>638</v>
      </c>
      <c r="N9" s="92">
        <v>492</v>
      </c>
      <c r="O9" s="92">
        <v>0</v>
      </c>
      <c r="P9" s="93">
        <v>45</v>
      </c>
    </row>
    <row r="10" spans="1:16">
      <c r="A10" s="90">
        <v>8</v>
      </c>
      <c r="B10" s="91" t="s">
        <v>275</v>
      </c>
      <c r="C10" s="92">
        <v>6222</v>
      </c>
      <c r="D10" s="92">
        <v>1757</v>
      </c>
      <c r="E10" s="92">
        <v>1222</v>
      </c>
      <c r="F10" s="92">
        <v>678</v>
      </c>
      <c r="G10" s="92">
        <v>460</v>
      </c>
      <c r="H10" s="92">
        <v>266</v>
      </c>
      <c r="I10" s="92">
        <v>977</v>
      </c>
      <c r="J10" s="92">
        <v>539</v>
      </c>
      <c r="K10" s="92">
        <v>9</v>
      </c>
      <c r="L10" s="92">
        <v>379</v>
      </c>
      <c r="M10" s="92">
        <v>692</v>
      </c>
      <c r="N10" s="92">
        <v>460</v>
      </c>
      <c r="O10" s="92">
        <v>1</v>
      </c>
      <c r="P10" s="93">
        <v>21</v>
      </c>
    </row>
    <row r="11" spans="1:16">
      <c r="A11" s="90">
        <v>9</v>
      </c>
      <c r="B11" s="91" t="s">
        <v>369</v>
      </c>
      <c r="C11" s="92">
        <v>4276</v>
      </c>
      <c r="D11" s="92">
        <v>1062</v>
      </c>
      <c r="E11" s="92">
        <v>803</v>
      </c>
      <c r="F11" s="92">
        <v>511</v>
      </c>
      <c r="G11" s="92">
        <v>338</v>
      </c>
      <c r="H11" s="92">
        <v>218</v>
      </c>
      <c r="I11" s="92">
        <v>555</v>
      </c>
      <c r="J11" s="92">
        <v>396</v>
      </c>
      <c r="K11" s="92">
        <v>9</v>
      </c>
      <c r="L11" s="92">
        <v>375</v>
      </c>
      <c r="M11" s="92">
        <v>448</v>
      </c>
      <c r="N11" s="92">
        <v>339</v>
      </c>
      <c r="O11" s="92">
        <v>0</v>
      </c>
      <c r="P11" s="93">
        <v>32</v>
      </c>
    </row>
    <row r="12" spans="1:16">
      <c r="A12" s="90">
        <v>10</v>
      </c>
      <c r="B12" s="91" t="s">
        <v>521</v>
      </c>
      <c r="C12" s="92">
        <v>3039</v>
      </c>
      <c r="D12" s="92">
        <v>643</v>
      </c>
      <c r="E12" s="92">
        <v>482</v>
      </c>
      <c r="F12" s="92">
        <v>333</v>
      </c>
      <c r="G12" s="92">
        <v>213</v>
      </c>
      <c r="H12" s="92">
        <v>140</v>
      </c>
      <c r="I12" s="92">
        <v>333</v>
      </c>
      <c r="J12" s="92">
        <v>252</v>
      </c>
      <c r="K12" s="92">
        <v>2</v>
      </c>
      <c r="L12" s="92">
        <v>272</v>
      </c>
      <c r="M12" s="92">
        <v>265</v>
      </c>
      <c r="N12" s="92">
        <v>213</v>
      </c>
      <c r="O12" s="92">
        <v>0</v>
      </c>
      <c r="P12" s="93">
        <v>19</v>
      </c>
    </row>
    <row r="13" spans="1:16">
      <c r="A13" s="90">
        <v>11</v>
      </c>
      <c r="B13" s="91" t="s">
        <v>522</v>
      </c>
      <c r="C13" s="92">
        <v>3202</v>
      </c>
      <c r="D13" s="92">
        <v>813</v>
      </c>
      <c r="E13" s="92">
        <v>595</v>
      </c>
      <c r="F13" s="92">
        <v>402</v>
      </c>
      <c r="G13" s="92">
        <v>265</v>
      </c>
      <c r="H13" s="92">
        <v>168</v>
      </c>
      <c r="I13" s="92">
        <v>380</v>
      </c>
      <c r="J13" s="92">
        <v>280</v>
      </c>
      <c r="K13" s="92">
        <v>19</v>
      </c>
      <c r="L13" s="92">
        <v>289</v>
      </c>
      <c r="M13" s="92">
        <v>338</v>
      </c>
      <c r="N13" s="92">
        <v>266</v>
      </c>
      <c r="O13" s="92">
        <v>0</v>
      </c>
      <c r="P13" s="93">
        <v>26</v>
      </c>
    </row>
    <row r="14" spans="1:16">
      <c r="A14" s="94">
        <v>12</v>
      </c>
      <c r="B14" s="95" t="s">
        <v>411</v>
      </c>
      <c r="C14" s="96">
        <v>3240</v>
      </c>
      <c r="D14" s="96">
        <v>670</v>
      </c>
      <c r="E14" s="96">
        <v>505</v>
      </c>
      <c r="F14" s="96">
        <v>372</v>
      </c>
      <c r="G14" s="96">
        <v>217</v>
      </c>
      <c r="H14" s="96">
        <v>140</v>
      </c>
      <c r="I14" s="96">
        <v>418</v>
      </c>
      <c r="J14" s="96">
        <v>287</v>
      </c>
      <c r="K14" s="96">
        <v>10</v>
      </c>
      <c r="L14" s="96">
        <v>314</v>
      </c>
      <c r="M14" s="96">
        <v>294</v>
      </c>
      <c r="N14" s="96">
        <v>217</v>
      </c>
      <c r="O14" s="96">
        <v>0</v>
      </c>
      <c r="P14" s="97">
        <v>15</v>
      </c>
    </row>
  </sheetData>
  <printOptions horizontalCentered="1"/>
  <pageMargins left="0" right="0" top="0" bottom="0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C4B9A-3315-46AD-A77A-2B7131C57D7E}">
  <dimension ref="A1:B14"/>
  <sheetViews>
    <sheetView workbookViewId="0">
      <selection activeCell="D9" sqref="D9"/>
    </sheetView>
  </sheetViews>
  <sheetFormatPr defaultRowHeight="15"/>
  <cols>
    <col min="1" max="1" width="13.28515625" bestFit="1" customWidth="1"/>
    <col min="2" max="4" width="27.7109375" bestFit="1" customWidth="1"/>
  </cols>
  <sheetData>
    <row r="1" spans="1:2">
      <c r="A1" s="55" t="s">
        <v>467</v>
      </c>
      <c r="B1" t="s">
        <v>525</v>
      </c>
    </row>
    <row r="2" spans="1:2">
      <c r="A2" s="56" t="s">
        <v>20</v>
      </c>
      <c r="B2" s="60">
        <v>112</v>
      </c>
    </row>
    <row r="3" spans="1:2">
      <c r="A3" s="56" t="s">
        <v>46</v>
      </c>
      <c r="B3" s="60">
        <v>104</v>
      </c>
    </row>
    <row r="4" spans="1:2">
      <c r="A4" s="56" t="s">
        <v>517</v>
      </c>
      <c r="B4" s="60">
        <v>79</v>
      </c>
    </row>
    <row r="5" spans="1:2">
      <c r="A5" s="56" t="s">
        <v>518</v>
      </c>
      <c r="B5" s="60">
        <v>99</v>
      </c>
    </row>
    <row r="6" spans="1:2">
      <c r="A6" s="56" t="s">
        <v>519</v>
      </c>
      <c r="B6" s="60">
        <v>34</v>
      </c>
    </row>
    <row r="7" spans="1:2">
      <c r="A7" s="56" t="s">
        <v>520</v>
      </c>
      <c r="B7" s="60">
        <v>78</v>
      </c>
    </row>
    <row r="8" spans="1:2">
      <c r="A8" s="56" t="s">
        <v>219</v>
      </c>
      <c r="B8" s="60">
        <v>136</v>
      </c>
    </row>
    <row r="9" spans="1:2">
      <c r="A9" s="56" t="s">
        <v>275</v>
      </c>
      <c r="B9" s="60">
        <v>125</v>
      </c>
    </row>
    <row r="10" spans="1:2">
      <c r="A10" s="56" t="s">
        <v>369</v>
      </c>
      <c r="B10" s="60">
        <v>134</v>
      </c>
    </row>
    <row r="11" spans="1:2">
      <c r="A11" s="56" t="s">
        <v>521</v>
      </c>
      <c r="B11" s="60">
        <v>115</v>
      </c>
    </row>
    <row r="12" spans="1:2">
      <c r="A12" s="56" t="s">
        <v>522</v>
      </c>
      <c r="B12" s="60">
        <v>104</v>
      </c>
    </row>
    <row r="13" spans="1:2">
      <c r="A13" s="56" t="s">
        <v>411</v>
      </c>
      <c r="B13" s="60">
        <v>129</v>
      </c>
    </row>
    <row r="14" spans="1:2">
      <c r="A14" s="56" t="s">
        <v>468</v>
      </c>
      <c r="B14" s="57">
        <v>1249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3672-F0DA-4D98-AA75-3597063B9C8F}">
  <sheetPr>
    <pageSetUpPr fitToPage="1"/>
  </sheetPr>
  <dimension ref="A1:AB14"/>
  <sheetViews>
    <sheetView zoomScale="115" zoomScaleNormal="115" workbookViewId="0">
      <pane ySplit="1" topLeftCell="A2" activePane="bottomLeft" state="frozen"/>
      <selection pane="bottomLeft" activeCell="H11" sqref="H11"/>
    </sheetView>
  </sheetViews>
  <sheetFormatPr defaultColWidth="9.140625" defaultRowHeight="12"/>
  <cols>
    <col min="1" max="1" width="5" style="77" customWidth="1"/>
    <col min="2" max="2" width="21.85546875" style="87" customWidth="1"/>
    <col min="3" max="3" width="12.140625" style="76" customWidth="1"/>
    <col min="4" max="28" width="7" style="76" customWidth="1"/>
    <col min="29" max="29" width="9.140625" style="77" customWidth="1"/>
    <col min="30" max="16384" width="9.140625" style="77"/>
  </cols>
  <sheetData>
    <row r="1" spans="1:28" ht="51" customHeight="1">
      <c r="A1" s="78" t="s">
        <v>489</v>
      </c>
      <c r="B1" s="78" t="s">
        <v>490</v>
      </c>
      <c r="C1" s="78" t="s">
        <v>491</v>
      </c>
      <c r="D1" s="78" t="s">
        <v>492</v>
      </c>
      <c r="E1" s="78" t="s">
        <v>493</v>
      </c>
      <c r="F1" s="78" t="s">
        <v>494</v>
      </c>
      <c r="G1" s="78" t="s">
        <v>495</v>
      </c>
      <c r="H1" s="78" t="s">
        <v>496</v>
      </c>
      <c r="I1" s="78" t="s">
        <v>497</v>
      </c>
      <c r="J1" s="78" t="s">
        <v>498</v>
      </c>
      <c r="K1" s="78" t="s">
        <v>499</v>
      </c>
      <c r="L1" s="78" t="s">
        <v>500</v>
      </c>
      <c r="M1" s="78" t="s">
        <v>501</v>
      </c>
      <c r="N1" s="78" t="s">
        <v>502</v>
      </c>
      <c r="O1" s="78" t="s">
        <v>503</v>
      </c>
      <c r="P1" s="78" t="s">
        <v>504</v>
      </c>
      <c r="Q1" s="78" t="s">
        <v>505</v>
      </c>
      <c r="R1" s="78" t="s">
        <v>506</v>
      </c>
      <c r="S1" s="78" t="s">
        <v>523</v>
      </c>
      <c r="T1" s="78" t="s">
        <v>507</v>
      </c>
      <c r="U1" s="78" t="s">
        <v>508</v>
      </c>
      <c r="V1" s="78" t="s">
        <v>509</v>
      </c>
      <c r="W1" s="78" t="s">
        <v>510</v>
      </c>
      <c r="X1" s="78" t="s">
        <v>511</v>
      </c>
      <c r="Y1" s="78" t="s">
        <v>512</v>
      </c>
      <c r="Z1" s="78" t="s">
        <v>513</v>
      </c>
      <c r="AA1" s="78" t="s">
        <v>524</v>
      </c>
      <c r="AB1" s="78" t="s">
        <v>514</v>
      </c>
    </row>
    <row r="2" spans="1:28" ht="24">
      <c r="A2" s="79" t="s">
        <v>515</v>
      </c>
      <c r="B2" s="80" t="s">
        <v>516</v>
      </c>
      <c r="C2" s="81">
        <v>36279</v>
      </c>
      <c r="D2" s="81">
        <v>35390</v>
      </c>
      <c r="E2" s="81">
        <v>29957</v>
      </c>
      <c r="F2" s="81">
        <v>21817</v>
      </c>
      <c r="G2" s="81">
        <v>34870</v>
      </c>
      <c r="H2" s="81">
        <v>34208</v>
      </c>
      <c r="I2" s="81">
        <v>33622</v>
      </c>
      <c r="J2" s="81">
        <v>14972</v>
      </c>
      <c r="K2" s="81">
        <v>30623</v>
      </c>
      <c r="L2" s="81">
        <v>14900</v>
      </c>
      <c r="M2" s="81">
        <v>572</v>
      </c>
      <c r="N2" s="81">
        <v>468</v>
      </c>
      <c r="O2" s="81">
        <v>427</v>
      </c>
      <c r="P2" s="81">
        <v>34732</v>
      </c>
      <c r="Q2" s="81">
        <v>33992</v>
      </c>
      <c r="R2" s="81">
        <v>33483</v>
      </c>
      <c r="S2" s="81">
        <f>P2-R2</f>
        <v>1249</v>
      </c>
      <c r="T2" s="81">
        <v>34310</v>
      </c>
      <c r="U2" s="81">
        <v>33277</v>
      </c>
      <c r="V2" s="81">
        <v>32736</v>
      </c>
      <c r="W2" s="81">
        <v>30783</v>
      </c>
      <c r="X2" s="81">
        <v>15031</v>
      </c>
      <c r="Y2" s="81">
        <v>13506</v>
      </c>
      <c r="Z2" s="81">
        <v>26827</v>
      </c>
      <c r="AA2" s="81">
        <f>Z2*100/C2</f>
        <v>73.946360153256705</v>
      </c>
      <c r="AB2" s="82">
        <v>137</v>
      </c>
    </row>
    <row r="3" spans="1:28">
      <c r="A3" s="79">
        <v>1</v>
      </c>
      <c r="B3" s="80" t="s">
        <v>20</v>
      </c>
      <c r="C3" s="81">
        <v>3045</v>
      </c>
      <c r="D3" s="81">
        <v>2936</v>
      </c>
      <c r="E3" s="81">
        <v>1886</v>
      </c>
      <c r="F3" s="81">
        <v>962</v>
      </c>
      <c r="G3" s="81">
        <v>2893</v>
      </c>
      <c r="H3" s="81">
        <v>2818</v>
      </c>
      <c r="I3" s="81">
        <v>2782</v>
      </c>
      <c r="J3" s="81">
        <v>1042</v>
      </c>
      <c r="K3" s="81">
        <v>2508</v>
      </c>
      <c r="L3" s="81">
        <v>1055</v>
      </c>
      <c r="M3" s="81">
        <v>65</v>
      </c>
      <c r="N3" s="81">
        <v>37</v>
      </c>
      <c r="O3" s="81">
        <v>51</v>
      </c>
      <c r="P3" s="81">
        <v>2886</v>
      </c>
      <c r="Q3" s="81">
        <v>2800</v>
      </c>
      <c r="R3" s="81">
        <v>2774</v>
      </c>
      <c r="S3" s="81">
        <f t="shared" ref="S3:S14" si="0">P3-R3</f>
        <v>112</v>
      </c>
      <c r="T3" s="81">
        <v>2886</v>
      </c>
      <c r="U3" s="81">
        <v>2781</v>
      </c>
      <c r="V3" s="81">
        <v>2772</v>
      </c>
      <c r="W3" s="81">
        <v>2523</v>
      </c>
      <c r="X3" s="81">
        <v>1059</v>
      </c>
      <c r="Y3" s="81">
        <v>522</v>
      </c>
      <c r="Z3" s="81">
        <v>2294</v>
      </c>
      <c r="AA3" s="81">
        <f t="shared" ref="AA3:AA14" si="1">Z3*100/C3</f>
        <v>75.336617405582928</v>
      </c>
      <c r="AB3" s="82">
        <v>10</v>
      </c>
    </row>
    <row r="4" spans="1:28">
      <c r="A4" s="79">
        <v>2</v>
      </c>
      <c r="B4" s="80" t="s">
        <v>46</v>
      </c>
      <c r="C4" s="81">
        <v>3058</v>
      </c>
      <c r="D4" s="81">
        <v>3013</v>
      </c>
      <c r="E4" s="81">
        <v>2578</v>
      </c>
      <c r="F4" s="81">
        <v>2084</v>
      </c>
      <c r="G4" s="81">
        <v>2971</v>
      </c>
      <c r="H4" s="81">
        <v>2911</v>
      </c>
      <c r="I4" s="81">
        <v>2877</v>
      </c>
      <c r="J4" s="81">
        <v>1269</v>
      </c>
      <c r="K4" s="81">
        <v>2546</v>
      </c>
      <c r="L4" s="81">
        <v>1267</v>
      </c>
      <c r="M4" s="81">
        <v>34</v>
      </c>
      <c r="N4" s="81">
        <v>26</v>
      </c>
      <c r="O4" s="81">
        <v>43</v>
      </c>
      <c r="P4" s="81">
        <v>2970</v>
      </c>
      <c r="Q4" s="81">
        <v>2900</v>
      </c>
      <c r="R4" s="81">
        <v>2866</v>
      </c>
      <c r="S4" s="81">
        <f t="shared" si="0"/>
        <v>104</v>
      </c>
      <c r="T4" s="81">
        <v>2907</v>
      </c>
      <c r="U4" s="81">
        <v>2827</v>
      </c>
      <c r="V4" s="81">
        <v>2784</v>
      </c>
      <c r="W4" s="81">
        <v>2564</v>
      </c>
      <c r="X4" s="81">
        <v>1267</v>
      </c>
      <c r="Y4" s="81">
        <v>1594</v>
      </c>
      <c r="Z4" s="81">
        <v>2249</v>
      </c>
      <c r="AA4" s="81">
        <f t="shared" si="1"/>
        <v>73.544800523217788</v>
      </c>
      <c r="AB4" s="82">
        <v>9</v>
      </c>
    </row>
    <row r="5" spans="1:28">
      <c r="A5" s="79">
        <v>3</v>
      </c>
      <c r="B5" s="80" t="s">
        <v>517</v>
      </c>
      <c r="C5" s="81">
        <v>4355</v>
      </c>
      <c r="D5" s="81">
        <v>4276</v>
      </c>
      <c r="E5" s="81">
        <v>3789</v>
      </c>
      <c r="F5" s="81">
        <v>2671</v>
      </c>
      <c r="G5" s="81">
        <v>4264</v>
      </c>
      <c r="H5" s="81">
        <v>4225</v>
      </c>
      <c r="I5" s="81">
        <v>4189</v>
      </c>
      <c r="J5" s="81">
        <v>2067</v>
      </c>
      <c r="K5" s="81">
        <v>4048</v>
      </c>
      <c r="L5" s="81">
        <v>2060</v>
      </c>
      <c r="M5" s="81">
        <v>109</v>
      </c>
      <c r="N5" s="81">
        <v>79</v>
      </c>
      <c r="O5" s="81">
        <v>61</v>
      </c>
      <c r="P5" s="81">
        <v>4257</v>
      </c>
      <c r="Q5" s="81">
        <v>4215</v>
      </c>
      <c r="R5" s="81">
        <v>4178</v>
      </c>
      <c r="S5" s="81">
        <f t="shared" si="0"/>
        <v>79</v>
      </c>
      <c r="T5" s="81">
        <v>4252</v>
      </c>
      <c r="U5" s="81">
        <v>4187</v>
      </c>
      <c r="V5" s="81">
        <v>4157</v>
      </c>
      <c r="W5" s="81">
        <v>4053</v>
      </c>
      <c r="X5" s="81">
        <v>2066</v>
      </c>
      <c r="Y5" s="81">
        <v>1455</v>
      </c>
      <c r="Z5" s="81">
        <v>3795</v>
      </c>
      <c r="AA5" s="81">
        <f t="shared" si="1"/>
        <v>87.141216991963262</v>
      </c>
      <c r="AB5" s="82">
        <v>23</v>
      </c>
    </row>
    <row r="6" spans="1:28">
      <c r="A6" s="79">
        <v>4</v>
      </c>
      <c r="B6" s="80" t="s">
        <v>518</v>
      </c>
      <c r="C6" s="81">
        <v>3044</v>
      </c>
      <c r="D6" s="81">
        <v>2940</v>
      </c>
      <c r="E6" s="81">
        <v>2633</v>
      </c>
      <c r="F6" s="81">
        <v>1694</v>
      </c>
      <c r="G6" s="81">
        <v>2958</v>
      </c>
      <c r="H6" s="81">
        <v>2895</v>
      </c>
      <c r="I6" s="81">
        <v>2853</v>
      </c>
      <c r="J6" s="81">
        <v>1032</v>
      </c>
      <c r="K6" s="81">
        <v>2554</v>
      </c>
      <c r="L6" s="81">
        <v>1017</v>
      </c>
      <c r="M6" s="81">
        <v>34</v>
      </c>
      <c r="N6" s="81">
        <v>25</v>
      </c>
      <c r="O6" s="81">
        <v>33</v>
      </c>
      <c r="P6" s="81">
        <v>2944</v>
      </c>
      <c r="Q6" s="81">
        <v>2880</v>
      </c>
      <c r="R6" s="81">
        <v>2845</v>
      </c>
      <c r="S6" s="81">
        <f t="shared" si="0"/>
        <v>99</v>
      </c>
      <c r="T6" s="81">
        <v>2928</v>
      </c>
      <c r="U6" s="81">
        <v>2837</v>
      </c>
      <c r="V6" s="81">
        <v>2794</v>
      </c>
      <c r="W6" s="81">
        <v>2565</v>
      </c>
      <c r="X6" s="81">
        <v>1028</v>
      </c>
      <c r="Y6" s="81">
        <v>1240</v>
      </c>
      <c r="Z6" s="81">
        <v>2284</v>
      </c>
      <c r="AA6" s="81">
        <f t="shared" si="1"/>
        <v>75.032851511169511</v>
      </c>
      <c r="AB6" s="82">
        <v>12</v>
      </c>
    </row>
    <row r="7" spans="1:28">
      <c r="A7" s="79">
        <v>5</v>
      </c>
      <c r="B7" s="80" t="s">
        <v>519</v>
      </c>
      <c r="C7" s="81">
        <v>2212</v>
      </c>
      <c r="D7" s="81">
        <v>2155</v>
      </c>
      <c r="E7" s="81">
        <v>1885</v>
      </c>
      <c r="F7" s="81">
        <v>1429</v>
      </c>
      <c r="G7" s="81">
        <v>2161</v>
      </c>
      <c r="H7" s="81">
        <v>2138</v>
      </c>
      <c r="I7" s="81">
        <v>2130</v>
      </c>
      <c r="J7" s="81">
        <v>1114</v>
      </c>
      <c r="K7" s="81">
        <v>2026</v>
      </c>
      <c r="L7" s="81">
        <v>1110</v>
      </c>
      <c r="M7" s="81">
        <v>53</v>
      </c>
      <c r="N7" s="81">
        <v>39</v>
      </c>
      <c r="O7" s="81">
        <v>41</v>
      </c>
      <c r="P7" s="81">
        <v>2159</v>
      </c>
      <c r="Q7" s="81">
        <v>2139</v>
      </c>
      <c r="R7" s="81">
        <v>2125</v>
      </c>
      <c r="S7" s="81">
        <f t="shared" si="0"/>
        <v>34</v>
      </c>
      <c r="T7" s="81">
        <v>2139</v>
      </c>
      <c r="U7" s="81">
        <v>2120</v>
      </c>
      <c r="V7" s="81">
        <v>2108</v>
      </c>
      <c r="W7" s="81">
        <v>2029</v>
      </c>
      <c r="X7" s="81">
        <v>1111</v>
      </c>
      <c r="Y7" s="81">
        <v>525</v>
      </c>
      <c r="Z7" s="81">
        <v>1777</v>
      </c>
      <c r="AA7" s="81">
        <f t="shared" si="1"/>
        <v>80.334538878842679</v>
      </c>
      <c r="AB7" s="82">
        <v>12</v>
      </c>
    </row>
    <row r="8" spans="1:28">
      <c r="A8" s="79">
        <v>6</v>
      </c>
      <c r="B8" s="80" t="s">
        <v>520</v>
      </c>
      <c r="C8" s="81">
        <v>1895</v>
      </c>
      <c r="D8" s="81">
        <v>1857</v>
      </c>
      <c r="E8" s="81">
        <v>1801</v>
      </c>
      <c r="F8" s="81">
        <v>1565</v>
      </c>
      <c r="G8" s="81">
        <v>1807</v>
      </c>
      <c r="H8" s="81">
        <v>1769</v>
      </c>
      <c r="I8" s="81">
        <v>1725</v>
      </c>
      <c r="J8" s="81">
        <v>714</v>
      </c>
      <c r="K8" s="81">
        <v>1492</v>
      </c>
      <c r="L8" s="81">
        <v>697</v>
      </c>
      <c r="M8" s="81">
        <v>28</v>
      </c>
      <c r="N8" s="81">
        <v>24</v>
      </c>
      <c r="O8" s="81">
        <v>11</v>
      </c>
      <c r="P8" s="81">
        <v>1798</v>
      </c>
      <c r="Q8" s="81">
        <v>1756</v>
      </c>
      <c r="R8" s="81">
        <v>1720</v>
      </c>
      <c r="S8" s="81">
        <f t="shared" si="0"/>
        <v>78</v>
      </c>
      <c r="T8" s="81">
        <v>1721</v>
      </c>
      <c r="U8" s="81">
        <v>1669</v>
      </c>
      <c r="V8" s="81">
        <v>1646</v>
      </c>
      <c r="W8" s="81">
        <v>1511</v>
      </c>
      <c r="X8" s="81">
        <v>706</v>
      </c>
      <c r="Y8" s="81">
        <v>681</v>
      </c>
      <c r="Z8" s="81">
        <v>1179</v>
      </c>
      <c r="AA8" s="81">
        <f t="shared" si="1"/>
        <v>62.21635883905013</v>
      </c>
      <c r="AB8" s="82">
        <v>4</v>
      </c>
    </row>
    <row r="9" spans="1:28">
      <c r="A9" s="79">
        <v>7</v>
      </c>
      <c r="B9" s="80" t="s">
        <v>219</v>
      </c>
      <c r="C9" s="81">
        <v>4500</v>
      </c>
      <c r="D9" s="81">
        <v>4371</v>
      </c>
      <c r="E9" s="81">
        <v>3532</v>
      </c>
      <c r="F9" s="81">
        <v>2825</v>
      </c>
      <c r="G9" s="81">
        <v>4326</v>
      </c>
      <c r="H9" s="81">
        <v>4238</v>
      </c>
      <c r="I9" s="81">
        <v>4177</v>
      </c>
      <c r="J9" s="81">
        <v>1752</v>
      </c>
      <c r="K9" s="81">
        <v>3804</v>
      </c>
      <c r="L9" s="81">
        <v>1786</v>
      </c>
      <c r="M9" s="81">
        <v>44</v>
      </c>
      <c r="N9" s="81">
        <v>37</v>
      </c>
      <c r="O9" s="81">
        <v>24</v>
      </c>
      <c r="P9" s="81">
        <v>4321</v>
      </c>
      <c r="Q9" s="81">
        <v>4235</v>
      </c>
      <c r="R9" s="81">
        <v>4185</v>
      </c>
      <c r="S9" s="81">
        <f t="shared" si="0"/>
        <v>136</v>
      </c>
      <c r="T9" s="81">
        <v>4233</v>
      </c>
      <c r="U9" s="81">
        <v>4093</v>
      </c>
      <c r="V9" s="81">
        <v>4037</v>
      </c>
      <c r="W9" s="81">
        <v>3820</v>
      </c>
      <c r="X9" s="81">
        <v>1800</v>
      </c>
      <c r="Y9" s="81">
        <v>2024</v>
      </c>
      <c r="Z9" s="81">
        <v>3266</v>
      </c>
      <c r="AA9" s="81">
        <f t="shared" si="1"/>
        <v>72.577777777777783</v>
      </c>
      <c r="AB9" s="82">
        <v>27</v>
      </c>
    </row>
    <row r="10" spans="1:28">
      <c r="A10" s="79">
        <v>8</v>
      </c>
      <c r="B10" s="80" t="s">
        <v>275</v>
      </c>
      <c r="C10" s="81">
        <v>2615</v>
      </c>
      <c r="D10" s="81">
        <v>2537</v>
      </c>
      <c r="E10" s="81">
        <v>2060</v>
      </c>
      <c r="F10" s="81">
        <v>1648</v>
      </c>
      <c r="G10" s="81">
        <v>2395</v>
      </c>
      <c r="H10" s="81">
        <v>2345</v>
      </c>
      <c r="I10" s="81">
        <v>2272</v>
      </c>
      <c r="J10" s="81">
        <v>900</v>
      </c>
      <c r="K10" s="81">
        <v>2000</v>
      </c>
      <c r="L10" s="81">
        <v>888</v>
      </c>
      <c r="M10" s="81">
        <v>32</v>
      </c>
      <c r="N10" s="81">
        <v>26</v>
      </c>
      <c r="O10" s="81">
        <v>42</v>
      </c>
      <c r="P10" s="81">
        <v>2352</v>
      </c>
      <c r="Q10" s="81">
        <v>2302</v>
      </c>
      <c r="R10" s="81">
        <v>2227</v>
      </c>
      <c r="S10" s="81">
        <f t="shared" si="0"/>
        <v>125</v>
      </c>
      <c r="T10" s="81">
        <v>2353</v>
      </c>
      <c r="U10" s="81">
        <v>2275</v>
      </c>
      <c r="V10" s="81">
        <v>2202</v>
      </c>
      <c r="W10" s="81">
        <v>2028</v>
      </c>
      <c r="X10" s="81">
        <v>898</v>
      </c>
      <c r="Y10" s="81">
        <v>1251</v>
      </c>
      <c r="Z10" s="81">
        <v>1805</v>
      </c>
      <c r="AA10" s="81">
        <f t="shared" si="1"/>
        <v>69.024856596558323</v>
      </c>
      <c r="AB10" s="82">
        <v>5</v>
      </c>
    </row>
    <row r="11" spans="1:28">
      <c r="A11" s="79">
        <v>9</v>
      </c>
      <c r="B11" s="80" t="s">
        <v>369</v>
      </c>
      <c r="C11" s="81">
        <v>3478</v>
      </c>
      <c r="D11" s="81">
        <v>3398</v>
      </c>
      <c r="E11" s="81">
        <v>2973</v>
      </c>
      <c r="F11" s="81">
        <v>2305</v>
      </c>
      <c r="G11" s="81">
        <v>3360</v>
      </c>
      <c r="H11" s="81">
        <v>3300</v>
      </c>
      <c r="I11" s="81">
        <v>3232</v>
      </c>
      <c r="J11" s="81">
        <v>1652</v>
      </c>
      <c r="K11" s="81">
        <v>2930</v>
      </c>
      <c r="L11" s="81">
        <v>1619</v>
      </c>
      <c r="M11" s="81">
        <v>58</v>
      </c>
      <c r="N11" s="81">
        <v>61</v>
      </c>
      <c r="O11" s="81">
        <v>22</v>
      </c>
      <c r="P11" s="81">
        <v>3341</v>
      </c>
      <c r="Q11" s="81">
        <v>3253</v>
      </c>
      <c r="R11" s="81">
        <v>3207</v>
      </c>
      <c r="S11" s="81">
        <f t="shared" si="0"/>
        <v>134</v>
      </c>
      <c r="T11" s="81">
        <v>3225</v>
      </c>
      <c r="U11" s="81">
        <v>3071</v>
      </c>
      <c r="V11" s="81">
        <v>2977</v>
      </c>
      <c r="W11" s="81">
        <v>2977</v>
      </c>
      <c r="X11" s="81">
        <v>1649</v>
      </c>
      <c r="Y11" s="81">
        <v>1378</v>
      </c>
      <c r="Z11" s="81">
        <v>2264</v>
      </c>
      <c r="AA11" s="81">
        <f t="shared" si="1"/>
        <v>65.094882116158715</v>
      </c>
      <c r="AB11" s="82">
        <v>7</v>
      </c>
    </row>
    <row r="12" spans="1:28">
      <c r="A12" s="79">
        <v>10</v>
      </c>
      <c r="B12" s="80" t="s">
        <v>521</v>
      </c>
      <c r="C12" s="81">
        <v>2633</v>
      </c>
      <c r="D12" s="81">
        <v>2595</v>
      </c>
      <c r="E12" s="81">
        <v>2295</v>
      </c>
      <c r="F12" s="81">
        <v>1804</v>
      </c>
      <c r="G12" s="81">
        <v>2530</v>
      </c>
      <c r="H12" s="81">
        <v>2473</v>
      </c>
      <c r="I12" s="81">
        <v>2414</v>
      </c>
      <c r="J12" s="81">
        <v>1049</v>
      </c>
      <c r="K12" s="81">
        <v>2122</v>
      </c>
      <c r="L12" s="81">
        <v>1039</v>
      </c>
      <c r="M12" s="81">
        <v>49</v>
      </c>
      <c r="N12" s="81">
        <v>36</v>
      </c>
      <c r="O12" s="81">
        <v>25</v>
      </c>
      <c r="P12" s="81">
        <v>2513</v>
      </c>
      <c r="Q12" s="81">
        <v>2440</v>
      </c>
      <c r="R12" s="81">
        <v>2398</v>
      </c>
      <c r="S12" s="81">
        <f t="shared" si="0"/>
        <v>115</v>
      </c>
      <c r="T12" s="81">
        <v>2498</v>
      </c>
      <c r="U12" s="81">
        <v>2389</v>
      </c>
      <c r="V12" s="81">
        <v>2354</v>
      </c>
      <c r="W12" s="81">
        <v>2118</v>
      </c>
      <c r="X12" s="81">
        <v>1051</v>
      </c>
      <c r="Y12" s="81">
        <v>1091</v>
      </c>
      <c r="Z12" s="81">
        <v>1787</v>
      </c>
      <c r="AA12" s="81">
        <f t="shared" si="1"/>
        <v>67.86935055070262</v>
      </c>
      <c r="AB12" s="82">
        <v>7</v>
      </c>
    </row>
    <row r="13" spans="1:28">
      <c r="A13" s="79">
        <v>11</v>
      </c>
      <c r="B13" s="80" t="s">
        <v>522</v>
      </c>
      <c r="C13" s="81">
        <v>2739</v>
      </c>
      <c r="D13" s="81">
        <v>2653</v>
      </c>
      <c r="E13" s="81">
        <v>1989</v>
      </c>
      <c r="F13" s="81">
        <v>1073</v>
      </c>
      <c r="G13" s="81">
        <v>2649</v>
      </c>
      <c r="H13" s="81">
        <v>2599</v>
      </c>
      <c r="I13" s="81">
        <v>2544</v>
      </c>
      <c r="J13" s="81">
        <v>1248</v>
      </c>
      <c r="K13" s="81">
        <v>2390</v>
      </c>
      <c r="L13" s="81">
        <v>1230</v>
      </c>
      <c r="M13" s="81">
        <v>24</v>
      </c>
      <c r="N13" s="81">
        <v>12</v>
      </c>
      <c r="O13" s="81">
        <v>23</v>
      </c>
      <c r="P13" s="81">
        <v>2643</v>
      </c>
      <c r="Q13" s="81">
        <v>2584</v>
      </c>
      <c r="R13" s="81">
        <v>2539</v>
      </c>
      <c r="S13" s="81">
        <f t="shared" si="0"/>
        <v>104</v>
      </c>
      <c r="T13" s="81">
        <v>2627</v>
      </c>
      <c r="U13" s="81">
        <v>2559</v>
      </c>
      <c r="V13" s="81">
        <v>2513</v>
      </c>
      <c r="W13" s="81">
        <v>2387</v>
      </c>
      <c r="X13" s="81">
        <v>1244</v>
      </c>
      <c r="Y13" s="81">
        <v>500</v>
      </c>
      <c r="Z13" s="81">
        <v>2115</v>
      </c>
      <c r="AA13" s="81">
        <f t="shared" si="1"/>
        <v>77.217962760131428</v>
      </c>
      <c r="AB13" s="82">
        <v>12</v>
      </c>
    </row>
    <row r="14" spans="1:28">
      <c r="A14" s="83">
        <v>12</v>
      </c>
      <c r="B14" s="84" t="s">
        <v>411</v>
      </c>
      <c r="C14" s="85">
        <v>2705</v>
      </c>
      <c r="D14" s="85">
        <v>2659</v>
      </c>
      <c r="E14" s="85">
        <v>2536</v>
      </c>
      <c r="F14" s="85">
        <v>1757</v>
      </c>
      <c r="G14" s="85">
        <v>2556</v>
      </c>
      <c r="H14" s="85">
        <v>2497</v>
      </c>
      <c r="I14" s="85">
        <v>2427</v>
      </c>
      <c r="J14" s="85">
        <v>1133</v>
      </c>
      <c r="K14" s="85">
        <v>2203</v>
      </c>
      <c r="L14" s="85">
        <v>1132</v>
      </c>
      <c r="M14" s="85">
        <v>42</v>
      </c>
      <c r="N14" s="85">
        <v>66</v>
      </c>
      <c r="O14" s="85">
        <v>51</v>
      </c>
      <c r="P14" s="85">
        <v>2548</v>
      </c>
      <c r="Q14" s="85">
        <v>2488</v>
      </c>
      <c r="R14" s="85">
        <v>2419</v>
      </c>
      <c r="S14" s="81">
        <f t="shared" si="0"/>
        <v>129</v>
      </c>
      <c r="T14" s="85">
        <v>2541</v>
      </c>
      <c r="U14" s="85">
        <v>2469</v>
      </c>
      <c r="V14" s="85">
        <v>2392</v>
      </c>
      <c r="W14" s="85">
        <v>2208</v>
      </c>
      <c r="X14" s="85">
        <v>1152</v>
      </c>
      <c r="Y14" s="85">
        <v>1245</v>
      </c>
      <c r="Z14" s="85">
        <v>2012</v>
      </c>
      <c r="AA14" s="81">
        <f t="shared" si="1"/>
        <v>74.380776340110913</v>
      </c>
      <c r="AB14" s="86">
        <v>9</v>
      </c>
    </row>
  </sheetData>
  <printOptions horizontalCentered="1"/>
  <pageMargins left="0" right="0" top="0" bottom="0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404" sqref="C404"/>
    </sheetView>
  </sheetViews>
  <sheetFormatPr defaultRowHeight="15"/>
  <cols>
    <col min="2" max="2" width="15.140625" style="13" customWidth="1"/>
    <col min="3" max="3" width="22.5703125" style="13" customWidth="1"/>
    <col min="4" max="21" width="15.140625" style="13" customWidth="1"/>
  </cols>
  <sheetData>
    <row r="1" spans="1:21" ht="38.25">
      <c r="A1" s="15" t="s">
        <v>446</v>
      </c>
      <c r="B1" s="14" t="s">
        <v>15</v>
      </c>
      <c r="C1" s="4" t="s">
        <v>16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17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18</v>
      </c>
      <c r="T1" s="4" t="s">
        <v>14</v>
      </c>
      <c r="U1" s="4" t="s">
        <v>19</v>
      </c>
    </row>
    <row r="2" spans="1:21">
      <c r="A2" s="15">
        <v>17</v>
      </c>
      <c r="B2" s="5" t="s">
        <v>20</v>
      </c>
      <c r="C2" s="4" t="s">
        <v>37</v>
      </c>
      <c r="D2" s="4">
        <v>11698</v>
      </c>
      <c r="E2" s="1">
        <f t="shared" ref="E2:E26" si="0">$D2*18%</f>
        <v>2105.64</v>
      </c>
      <c r="F2" s="18">
        <v>1899</v>
      </c>
      <c r="G2" s="3">
        <f t="shared" ref="G2:G26" si="1">$F2/$E2%</f>
        <v>90.186356642161059</v>
      </c>
      <c r="H2" s="1">
        <v>257</v>
      </c>
      <c r="I2" s="18">
        <v>243</v>
      </c>
      <c r="J2" s="3">
        <f t="shared" ref="J2:J26" si="2">$I2/$H2%</f>
        <v>94.552529182879383</v>
      </c>
      <c r="K2" s="1">
        <v>188</v>
      </c>
      <c r="L2" s="1">
        <v>18</v>
      </c>
      <c r="M2" s="1">
        <f t="shared" ref="M2:M65" si="3">L2/K2*100</f>
        <v>9.5744680851063837</v>
      </c>
      <c r="N2" s="1">
        <v>39</v>
      </c>
      <c r="O2" s="1">
        <f t="shared" ref="O2:O65" si="4">N2/K2*100</f>
        <v>20.74468085106383</v>
      </c>
      <c r="P2" s="1">
        <f t="shared" ref="P2:P65" si="5">K2*97%</f>
        <v>182.35999999999999</v>
      </c>
      <c r="Q2" s="1">
        <v>34</v>
      </c>
      <c r="R2" s="1">
        <f t="shared" ref="R2:R65" si="6">Q2/P2*100</f>
        <v>18.644439570081158</v>
      </c>
      <c r="S2" s="1">
        <v>224</v>
      </c>
      <c r="T2" s="18">
        <v>86</v>
      </c>
      <c r="U2" s="3">
        <f t="shared" ref="U2:U65" si="7">T2/S2*100</f>
        <v>38.392857142857146</v>
      </c>
    </row>
    <row r="3" spans="1:21">
      <c r="A3" s="15">
        <v>5</v>
      </c>
      <c r="B3" s="5" t="s">
        <v>20</v>
      </c>
      <c r="C3" s="4" t="s">
        <v>25</v>
      </c>
      <c r="D3" s="4">
        <v>9753</v>
      </c>
      <c r="E3" s="1">
        <f t="shared" si="0"/>
        <v>1755.54</v>
      </c>
      <c r="F3" s="18">
        <v>1541</v>
      </c>
      <c r="G3" s="3">
        <f t="shared" si="1"/>
        <v>87.779258803559031</v>
      </c>
      <c r="H3" s="1">
        <v>132</v>
      </c>
      <c r="I3" s="18">
        <v>94</v>
      </c>
      <c r="J3" s="3">
        <f t="shared" si="2"/>
        <v>71.212121212121204</v>
      </c>
      <c r="K3" s="1">
        <v>52</v>
      </c>
      <c r="L3" s="1">
        <v>5</v>
      </c>
      <c r="M3" s="1">
        <f t="shared" si="3"/>
        <v>9.6153846153846168</v>
      </c>
      <c r="N3" s="1">
        <v>26</v>
      </c>
      <c r="O3" s="1">
        <f t="shared" si="4"/>
        <v>50</v>
      </c>
      <c r="P3" s="1">
        <f t="shared" si="5"/>
        <v>50.44</v>
      </c>
      <c r="Q3" s="1">
        <v>10</v>
      </c>
      <c r="R3" s="1">
        <f t="shared" si="6"/>
        <v>19.825535289452816</v>
      </c>
      <c r="S3" s="1">
        <v>120</v>
      </c>
      <c r="T3" s="18">
        <v>100</v>
      </c>
      <c r="U3" s="3">
        <f t="shared" si="7"/>
        <v>83.333333333333343</v>
      </c>
    </row>
    <row r="4" spans="1:21">
      <c r="A4" s="15">
        <v>16</v>
      </c>
      <c r="B4" s="5" t="s">
        <v>20</v>
      </c>
      <c r="C4" s="4" t="s">
        <v>36</v>
      </c>
      <c r="D4" s="4">
        <v>11206</v>
      </c>
      <c r="E4" s="1">
        <f t="shared" si="0"/>
        <v>2017.08</v>
      </c>
      <c r="F4" s="18">
        <v>2384</v>
      </c>
      <c r="G4" s="3">
        <f t="shared" si="1"/>
        <v>118.19065183334325</v>
      </c>
      <c r="H4" s="1">
        <v>251</v>
      </c>
      <c r="I4" s="18">
        <v>275</v>
      </c>
      <c r="J4" s="3">
        <f t="shared" si="2"/>
        <v>109.56175298804781</v>
      </c>
      <c r="K4" s="1">
        <v>192</v>
      </c>
      <c r="L4" s="1">
        <v>24</v>
      </c>
      <c r="M4" s="1">
        <f t="shared" si="3"/>
        <v>12.5</v>
      </c>
      <c r="N4" s="1">
        <v>55</v>
      </c>
      <c r="O4" s="1">
        <f t="shared" si="4"/>
        <v>28.645833333333332</v>
      </c>
      <c r="P4" s="1">
        <f t="shared" si="5"/>
        <v>186.24</v>
      </c>
      <c r="Q4" s="1">
        <v>33</v>
      </c>
      <c r="R4" s="1">
        <f t="shared" si="6"/>
        <v>17.71907216494845</v>
      </c>
      <c r="S4" s="1">
        <v>216</v>
      </c>
      <c r="T4" s="18">
        <v>228</v>
      </c>
      <c r="U4" s="3">
        <f t="shared" si="7"/>
        <v>105.55555555555556</v>
      </c>
    </row>
    <row r="5" spans="1:21">
      <c r="A5" s="15">
        <v>8</v>
      </c>
      <c r="B5" s="5" t="s">
        <v>20</v>
      </c>
      <c r="C5" s="4" t="s">
        <v>28</v>
      </c>
      <c r="D5" s="4">
        <v>8560</v>
      </c>
      <c r="E5" s="1">
        <f t="shared" si="0"/>
        <v>1540.8</v>
      </c>
      <c r="F5" s="18">
        <v>1803</v>
      </c>
      <c r="G5" s="3">
        <f t="shared" si="1"/>
        <v>117.0171339563863</v>
      </c>
      <c r="H5" s="1">
        <v>181</v>
      </c>
      <c r="I5" s="18">
        <v>190</v>
      </c>
      <c r="J5" s="3">
        <f t="shared" si="2"/>
        <v>104.97237569060773</v>
      </c>
      <c r="K5" s="1">
        <v>150</v>
      </c>
      <c r="L5" s="1">
        <v>28</v>
      </c>
      <c r="M5" s="1">
        <f t="shared" si="3"/>
        <v>18.666666666666668</v>
      </c>
      <c r="N5" s="1">
        <v>93</v>
      </c>
      <c r="O5" s="1">
        <f t="shared" si="4"/>
        <v>62</v>
      </c>
      <c r="P5" s="1">
        <f t="shared" si="5"/>
        <v>145.5</v>
      </c>
      <c r="Q5" s="1">
        <v>39</v>
      </c>
      <c r="R5" s="1">
        <f t="shared" si="6"/>
        <v>26.804123711340207</v>
      </c>
      <c r="S5" s="1">
        <v>165</v>
      </c>
      <c r="T5" s="18">
        <v>180</v>
      </c>
      <c r="U5" s="3">
        <f t="shared" si="7"/>
        <v>109.09090909090908</v>
      </c>
    </row>
    <row r="6" spans="1:21">
      <c r="A6" s="15">
        <v>2</v>
      </c>
      <c r="B6" s="5" t="s">
        <v>20</v>
      </c>
      <c r="C6" s="4" t="s">
        <v>22</v>
      </c>
      <c r="D6" s="4">
        <v>12027</v>
      </c>
      <c r="E6" s="1">
        <f t="shared" si="0"/>
        <v>2164.86</v>
      </c>
      <c r="F6" s="18">
        <v>2291</v>
      </c>
      <c r="G6" s="3">
        <f t="shared" si="1"/>
        <v>105.82670472917417</v>
      </c>
      <c r="H6" s="1">
        <v>236</v>
      </c>
      <c r="I6" s="18">
        <v>212</v>
      </c>
      <c r="J6" s="3">
        <f t="shared" si="2"/>
        <v>89.830508474576277</v>
      </c>
      <c r="K6" s="1">
        <v>166</v>
      </c>
      <c r="L6" s="1">
        <v>31</v>
      </c>
      <c r="M6" s="1">
        <f t="shared" si="3"/>
        <v>18.674698795180721</v>
      </c>
      <c r="N6" s="1">
        <v>111</v>
      </c>
      <c r="O6" s="1">
        <f t="shared" si="4"/>
        <v>66.867469879518069</v>
      </c>
      <c r="P6" s="1">
        <f t="shared" si="5"/>
        <v>161.01999999999998</v>
      </c>
      <c r="Q6" s="1">
        <v>40</v>
      </c>
      <c r="R6" s="1">
        <f t="shared" si="6"/>
        <v>24.84163457955534</v>
      </c>
      <c r="S6" s="1">
        <v>213</v>
      </c>
      <c r="T6" s="18">
        <v>193</v>
      </c>
      <c r="U6" s="3">
        <f t="shared" si="7"/>
        <v>90.610328638497649</v>
      </c>
    </row>
    <row r="7" spans="1:21">
      <c r="A7" s="15">
        <v>14</v>
      </c>
      <c r="B7" s="5" t="s">
        <v>20</v>
      </c>
      <c r="C7" s="4" t="s">
        <v>34</v>
      </c>
      <c r="D7" s="4">
        <v>5462</v>
      </c>
      <c r="E7" s="1">
        <f t="shared" si="0"/>
        <v>983.16</v>
      </c>
      <c r="F7" s="18">
        <v>1016</v>
      </c>
      <c r="G7" s="3">
        <f t="shared" si="1"/>
        <v>103.3402498067456</v>
      </c>
      <c r="H7" s="1">
        <v>85</v>
      </c>
      <c r="I7" s="18">
        <v>87</v>
      </c>
      <c r="J7" s="3">
        <f t="shared" si="2"/>
        <v>102.35294117647059</v>
      </c>
      <c r="K7" s="1">
        <v>67</v>
      </c>
      <c r="L7" s="1">
        <v>13</v>
      </c>
      <c r="M7" s="1">
        <f t="shared" si="3"/>
        <v>19.402985074626866</v>
      </c>
      <c r="N7" s="1">
        <v>50</v>
      </c>
      <c r="O7" s="1">
        <f t="shared" si="4"/>
        <v>74.626865671641795</v>
      </c>
      <c r="P7" s="1">
        <f t="shared" si="5"/>
        <v>64.989999999999995</v>
      </c>
      <c r="Q7" s="1">
        <v>13</v>
      </c>
      <c r="R7" s="1">
        <f t="shared" si="6"/>
        <v>20.003077396522542</v>
      </c>
      <c r="S7" s="1">
        <v>79</v>
      </c>
      <c r="T7" s="18">
        <v>78</v>
      </c>
      <c r="U7" s="3">
        <f t="shared" si="7"/>
        <v>98.734177215189874</v>
      </c>
    </row>
    <row r="8" spans="1:21">
      <c r="A8" s="15">
        <v>9</v>
      </c>
      <c r="B8" s="5" t="s">
        <v>20</v>
      </c>
      <c r="C8" s="4" t="s">
        <v>29</v>
      </c>
      <c r="D8" s="4">
        <v>6878</v>
      </c>
      <c r="E8" s="1">
        <f t="shared" si="0"/>
        <v>1238.04</v>
      </c>
      <c r="F8" s="18">
        <v>1378</v>
      </c>
      <c r="G8" s="3">
        <f t="shared" si="1"/>
        <v>111.30496591386385</v>
      </c>
      <c r="H8" s="1">
        <v>65</v>
      </c>
      <c r="I8" s="18">
        <v>72</v>
      </c>
      <c r="J8" s="3">
        <f t="shared" si="2"/>
        <v>110.76923076923076</v>
      </c>
      <c r="K8" s="1">
        <v>60</v>
      </c>
      <c r="L8" s="1">
        <v>12</v>
      </c>
      <c r="M8" s="1">
        <f t="shared" si="3"/>
        <v>20</v>
      </c>
      <c r="N8" s="1">
        <v>17</v>
      </c>
      <c r="O8" s="1">
        <f t="shared" si="4"/>
        <v>28.333333333333332</v>
      </c>
      <c r="P8" s="1">
        <f t="shared" si="5"/>
        <v>58.199999999999996</v>
      </c>
      <c r="Q8" s="1">
        <v>21</v>
      </c>
      <c r="R8" s="1">
        <f t="shared" si="6"/>
        <v>36.082474226804131</v>
      </c>
      <c r="S8" s="1">
        <v>69</v>
      </c>
      <c r="T8" s="18">
        <v>61</v>
      </c>
      <c r="U8" s="3">
        <f t="shared" si="7"/>
        <v>88.405797101449281</v>
      </c>
    </row>
    <row r="9" spans="1:21">
      <c r="A9" s="15">
        <v>23</v>
      </c>
      <c r="B9" s="5" t="s">
        <v>20</v>
      </c>
      <c r="C9" s="4" t="s">
        <v>43</v>
      </c>
      <c r="D9" s="4">
        <v>7497</v>
      </c>
      <c r="E9" s="1">
        <f t="shared" si="0"/>
        <v>1349.46</v>
      </c>
      <c r="F9" s="18">
        <v>1832</v>
      </c>
      <c r="G9" s="3">
        <f t="shared" si="1"/>
        <v>135.75800690646628</v>
      </c>
      <c r="H9" s="1">
        <v>122</v>
      </c>
      <c r="I9" s="18">
        <v>114</v>
      </c>
      <c r="J9" s="3">
        <f t="shared" si="2"/>
        <v>93.442622950819668</v>
      </c>
      <c r="K9" s="1">
        <v>86</v>
      </c>
      <c r="L9" s="1">
        <v>19</v>
      </c>
      <c r="M9" s="1">
        <f t="shared" si="3"/>
        <v>22.093023255813954</v>
      </c>
      <c r="N9" s="1">
        <v>52</v>
      </c>
      <c r="O9" s="1">
        <f t="shared" si="4"/>
        <v>60.465116279069761</v>
      </c>
      <c r="P9" s="1">
        <f t="shared" si="5"/>
        <v>83.42</v>
      </c>
      <c r="Q9" s="1">
        <v>19</v>
      </c>
      <c r="R9" s="1">
        <f t="shared" si="6"/>
        <v>22.776312634859746</v>
      </c>
      <c r="S9" s="1">
        <v>111</v>
      </c>
      <c r="T9" s="18">
        <v>103</v>
      </c>
      <c r="U9" s="3">
        <f t="shared" si="7"/>
        <v>92.792792792792795</v>
      </c>
    </row>
    <row r="10" spans="1:21">
      <c r="A10" s="15">
        <v>20</v>
      </c>
      <c r="B10" s="5" t="s">
        <v>20</v>
      </c>
      <c r="C10" s="4" t="s">
        <v>40</v>
      </c>
      <c r="D10" s="4">
        <v>8950</v>
      </c>
      <c r="E10" s="1">
        <f t="shared" si="0"/>
        <v>1611</v>
      </c>
      <c r="F10" s="18">
        <v>1907</v>
      </c>
      <c r="G10" s="3">
        <f t="shared" si="1"/>
        <v>118.37368094351335</v>
      </c>
      <c r="H10" s="1">
        <v>191</v>
      </c>
      <c r="I10" s="18">
        <v>220</v>
      </c>
      <c r="J10" s="3">
        <f t="shared" si="2"/>
        <v>115.18324607329843</v>
      </c>
      <c r="K10" s="1">
        <v>152</v>
      </c>
      <c r="L10" s="1">
        <v>34</v>
      </c>
      <c r="M10" s="1">
        <f t="shared" si="3"/>
        <v>22.368421052631579</v>
      </c>
      <c r="N10" s="1">
        <v>86</v>
      </c>
      <c r="O10" s="1">
        <f t="shared" si="4"/>
        <v>56.578947368421048</v>
      </c>
      <c r="P10" s="1">
        <f t="shared" si="5"/>
        <v>147.44</v>
      </c>
      <c r="Q10" s="1">
        <v>43</v>
      </c>
      <c r="R10" s="1">
        <f t="shared" si="6"/>
        <v>29.164405860010849</v>
      </c>
      <c r="S10" s="1">
        <v>168</v>
      </c>
      <c r="T10" s="18">
        <v>182</v>
      </c>
      <c r="U10" s="3">
        <f t="shared" si="7"/>
        <v>108.33333333333333</v>
      </c>
    </row>
    <row r="11" spans="1:21">
      <c r="A11" s="15">
        <v>19</v>
      </c>
      <c r="B11" s="5" t="s">
        <v>20</v>
      </c>
      <c r="C11" s="4" t="s">
        <v>39</v>
      </c>
      <c r="D11" s="4">
        <v>6086</v>
      </c>
      <c r="E11" s="1">
        <f t="shared" si="0"/>
        <v>1095.48</v>
      </c>
      <c r="F11" s="18">
        <v>1089</v>
      </c>
      <c r="G11" s="3">
        <f t="shared" si="1"/>
        <v>99.408478475188957</v>
      </c>
      <c r="H11" s="1">
        <v>76</v>
      </c>
      <c r="I11" s="18">
        <v>73</v>
      </c>
      <c r="J11" s="3">
        <f t="shared" si="2"/>
        <v>96.05263157894737</v>
      </c>
      <c r="K11" s="1">
        <v>59</v>
      </c>
      <c r="L11" s="1">
        <v>15</v>
      </c>
      <c r="M11" s="1">
        <f t="shared" si="3"/>
        <v>25.423728813559322</v>
      </c>
      <c r="N11" s="1">
        <v>33</v>
      </c>
      <c r="O11" s="1">
        <f t="shared" si="4"/>
        <v>55.932203389830505</v>
      </c>
      <c r="P11" s="1">
        <f t="shared" si="5"/>
        <v>57.23</v>
      </c>
      <c r="Q11" s="1">
        <v>17</v>
      </c>
      <c r="R11" s="1">
        <f t="shared" si="6"/>
        <v>29.70470033199371</v>
      </c>
      <c r="S11" s="1">
        <v>69</v>
      </c>
      <c r="T11" s="18">
        <v>72</v>
      </c>
      <c r="U11" s="3">
        <f t="shared" si="7"/>
        <v>104.34782608695652</v>
      </c>
    </row>
    <row r="12" spans="1:21">
      <c r="A12" s="15">
        <v>3</v>
      </c>
      <c r="B12" s="5" t="s">
        <v>20</v>
      </c>
      <c r="C12" s="4" t="s">
        <v>23</v>
      </c>
      <c r="D12" s="4">
        <v>13092</v>
      </c>
      <c r="E12" s="1">
        <f t="shared" si="0"/>
        <v>2356.56</v>
      </c>
      <c r="F12" s="18">
        <v>1952</v>
      </c>
      <c r="G12" s="3">
        <f t="shared" si="1"/>
        <v>82.832603455884851</v>
      </c>
      <c r="H12" s="1">
        <v>216</v>
      </c>
      <c r="I12" s="18">
        <v>238</v>
      </c>
      <c r="J12" s="3">
        <f t="shared" si="2"/>
        <v>110.18518518518518</v>
      </c>
      <c r="K12" s="1">
        <v>182</v>
      </c>
      <c r="L12" s="1">
        <v>47</v>
      </c>
      <c r="M12" s="1">
        <f t="shared" si="3"/>
        <v>25.824175824175828</v>
      </c>
      <c r="N12" s="1">
        <v>110</v>
      </c>
      <c r="O12" s="1">
        <f t="shared" si="4"/>
        <v>60.439560439560438</v>
      </c>
      <c r="P12" s="1">
        <f t="shared" si="5"/>
        <v>176.54</v>
      </c>
      <c r="Q12" s="1">
        <v>57</v>
      </c>
      <c r="R12" s="1">
        <f t="shared" si="6"/>
        <v>32.287300328537441</v>
      </c>
      <c r="S12" s="1">
        <v>193</v>
      </c>
      <c r="T12" s="18">
        <v>216</v>
      </c>
      <c r="U12" s="3">
        <f t="shared" si="7"/>
        <v>111.91709844559585</v>
      </c>
    </row>
    <row r="13" spans="1:21">
      <c r="A13" s="15">
        <v>21</v>
      </c>
      <c r="B13" s="5" t="s">
        <v>20</v>
      </c>
      <c r="C13" s="4" t="s">
        <v>41</v>
      </c>
      <c r="D13" s="4">
        <v>4856</v>
      </c>
      <c r="E13" s="1">
        <f t="shared" si="0"/>
        <v>874.07999999999993</v>
      </c>
      <c r="F13" s="18">
        <v>789</v>
      </c>
      <c r="G13" s="3">
        <f t="shared" si="1"/>
        <v>90.266337177375064</v>
      </c>
      <c r="H13" s="1">
        <v>85</v>
      </c>
      <c r="I13" s="18">
        <v>83</v>
      </c>
      <c r="J13" s="3">
        <f t="shared" si="2"/>
        <v>97.64705882352942</v>
      </c>
      <c r="K13" s="1">
        <v>64</v>
      </c>
      <c r="L13" s="1">
        <v>17</v>
      </c>
      <c r="M13" s="1">
        <f t="shared" si="3"/>
        <v>26.5625</v>
      </c>
      <c r="N13" s="1">
        <v>28</v>
      </c>
      <c r="O13" s="1">
        <f t="shared" si="4"/>
        <v>43.75</v>
      </c>
      <c r="P13" s="1">
        <f t="shared" si="5"/>
        <v>62.08</v>
      </c>
      <c r="Q13" s="1">
        <v>22</v>
      </c>
      <c r="R13" s="1">
        <f t="shared" si="6"/>
        <v>35.438144329896907</v>
      </c>
      <c r="S13" s="1">
        <v>81</v>
      </c>
      <c r="T13" s="18">
        <v>91</v>
      </c>
      <c r="U13" s="3">
        <f t="shared" si="7"/>
        <v>112.34567901234568</v>
      </c>
    </row>
    <row r="14" spans="1:21">
      <c r="A14" s="15">
        <v>22</v>
      </c>
      <c r="B14" s="5" t="s">
        <v>20</v>
      </c>
      <c r="C14" s="4" t="s">
        <v>42</v>
      </c>
      <c r="D14" s="4">
        <v>6650</v>
      </c>
      <c r="E14" s="1">
        <f t="shared" si="0"/>
        <v>1197</v>
      </c>
      <c r="F14" s="18">
        <v>1191</v>
      </c>
      <c r="G14" s="3">
        <f t="shared" si="1"/>
        <v>99.49874686716791</v>
      </c>
      <c r="H14" s="1">
        <v>121</v>
      </c>
      <c r="I14" s="18">
        <v>130</v>
      </c>
      <c r="J14" s="3">
        <f t="shared" si="2"/>
        <v>107.43801652892563</v>
      </c>
      <c r="K14" s="1">
        <v>109</v>
      </c>
      <c r="L14" s="1">
        <v>29</v>
      </c>
      <c r="M14" s="1">
        <f t="shared" si="3"/>
        <v>26.605504587155966</v>
      </c>
      <c r="N14" s="1">
        <v>58</v>
      </c>
      <c r="O14" s="1">
        <f t="shared" si="4"/>
        <v>53.211009174311933</v>
      </c>
      <c r="P14" s="1">
        <f t="shared" si="5"/>
        <v>105.73</v>
      </c>
      <c r="Q14" s="1">
        <v>31</v>
      </c>
      <c r="R14" s="1">
        <f t="shared" si="6"/>
        <v>29.319965951007283</v>
      </c>
      <c r="S14" s="1">
        <v>115</v>
      </c>
      <c r="T14" s="18">
        <v>99</v>
      </c>
      <c r="U14" s="3">
        <f t="shared" si="7"/>
        <v>86.08695652173914</v>
      </c>
    </row>
    <row r="15" spans="1:21">
      <c r="A15" s="15">
        <v>4</v>
      </c>
      <c r="B15" s="5" t="s">
        <v>20</v>
      </c>
      <c r="C15" s="4" t="s">
        <v>24</v>
      </c>
      <c r="D15" s="4">
        <v>12901</v>
      </c>
      <c r="E15" s="1">
        <f t="shared" si="0"/>
        <v>2322.1799999999998</v>
      </c>
      <c r="F15" s="18">
        <v>2299</v>
      </c>
      <c r="G15" s="3">
        <f t="shared" si="1"/>
        <v>99.001800032727871</v>
      </c>
      <c r="H15" s="1">
        <v>140</v>
      </c>
      <c r="I15" s="18">
        <v>142</v>
      </c>
      <c r="J15" s="3">
        <f t="shared" si="2"/>
        <v>101.42857142857143</v>
      </c>
      <c r="K15" s="1">
        <v>107</v>
      </c>
      <c r="L15" s="1">
        <v>29</v>
      </c>
      <c r="M15" s="1">
        <f t="shared" si="3"/>
        <v>27.102803738317753</v>
      </c>
      <c r="N15" s="1">
        <v>77</v>
      </c>
      <c r="O15" s="1">
        <f t="shared" si="4"/>
        <v>71.962616822429908</v>
      </c>
      <c r="P15" s="1">
        <f t="shared" si="5"/>
        <v>103.78999999999999</v>
      </c>
      <c r="Q15" s="1">
        <v>43</v>
      </c>
      <c r="R15" s="1">
        <f t="shared" si="6"/>
        <v>41.429810193660273</v>
      </c>
      <c r="S15" s="1">
        <v>131</v>
      </c>
      <c r="T15" s="18">
        <v>153</v>
      </c>
      <c r="U15" s="3">
        <f t="shared" si="7"/>
        <v>116.79389312977099</v>
      </c>
    </row>
    <row r="16" spans="1:21">
      <c r="A16" s="15">
        <v>7</v>
      </c>
      <c r="B16" s="5" t="s">
        <v>20</v>
      </c>
      <c r="C16" s="4" t="s">
        <v>27</v>
      </c>
      <c r="D16" s="4">
        <v>7750</v>
      </c>
      <c r="E16" s="1">
        <f t="shared" si="0"/>
        <v>1395</v>
      </c>
      <c r="F16" s="18">
        <v>1479</v>
      </c>
      <c r="G16" s="3">
        <f t="shared" si="1"/>
        <v>106.02150537634409</v>
      </c>
      <c r="H16" s="1">
        <v>179</v>
      </c>
      <c r="I16" s="18">
        <v>199</v>
      </c>
      <c r="J16" s="3">
        <f t="shared" si="2"/>
        <v>111.1731843575419</v>
      </c>
      <c r="K16" s="1">
        <v>158</v>
      </c>
      <c r="L16" s="1">
        <v>43</v>
      </c>
      <c r="M16" s="1">
        <f t="shared" si="3"/>
        <v>27.215189873417721</v>
      </c>
      <c r="N16" s="1">
        <v>88</v>
      </c>
      <c r="O16" s="1">
        <f t="shared" si="4"/>
        <v>55.696202531645568</v>
      </c>
      <c r="P16" s="1">
        <f t="shared" si="5"/>
        <v>153.26</v>
      </c>
      <c r="Q16" s="1">
        <v>50</v>
      </c>
      <c r="R16" s="1">
        <f t="shared" si="6"/>
        <v>32.624298577580582</v>
      </c>
      <c r="S16" s="1">
        <v>167</v>
      </c>
      <c r="T16" s="18">
        <v>188</v>
      </c>
      <c r="U16" s="3">
        <f t="shared" si="7"/>
        <v>112.57485029940119</v>
      </c>
    </row>
    <row r="17" spans="1:21">
      <c r="A17" s="15">
        <v>15</v>
      </c>
      <c r="B17" s="5" t="s">
        <v>20</v>
      </c>
      <c r="C17" s="4" t="s">
        <v>35</v>
      </c>
      <c r="D17" s="4">
        <v>8284</v>
      </c>
      <c r="E17" s="1">
        <f t="shared" si="0"/>
        <v>1491.12</v>
      </c>
      <c r="F17" s="18">
        <v>1430</v>
      </c>
      <c r="G17" s="3">
        <f t="shared" si="1"/>
        <v>95.901067653844095</v>
      </c>
      <c r="H17" s="1">
        <v>138</v>
      </c>
      <c r="I17" s="18">
        <v>135</v>
      </c>
      <c r="J17" s="3">
        <f t="shared" si="2"/>
        <v>97.826086956521749</v>
      </c>
      <c r="K17" s="1">
        <v>99</v>
      </c>
      <c r="L17" s="1">
        <v>27</v>
      </c>
      <c r="M17" s="1">
        <f t="shared" si="3"/>
        <v>27.27272727272727</v>
      </c>
      <c r="N17" s="1">
        <v>45</v>
      </c>
      <c r="O17" s="1">
        <f t="shared" si="4"/>
        <v>45.454545454545453</v>
      </c>
      <c r="P17" s="1">
        <f t="shared" si="5"/>
        <v>96.03</v>
      </c>
      <c r="Q17" s="1">
        <v>36</v>
      </c>
      <c r="R17" s="1">
        <f t="shared" si="6"/>
        <v>37.488284910965326</v>
      </c>
      <c r="S17" s="1">
        <v>125</v>
      </c>
      <c r="T17" s="18">
        <v>130</v>
      </c>
      <c r="U17" s="3">
        <f t="shared" si="7"/>
        <v>104</v>
      </c>
    </row>
    <row r="18" spans="1:21">
      <c r="A18" s="15">
        <v>1</v>
      </c>
      <c r="B18" s="5" t="s">
        <v>20</v>
      </c>
      <c r="C18" s="4" t="s">
        <v>21</v>
      </c>
      <c r="D18" s="4">
        <v>6485</v>
      </c>
      <c r="E18" s="1">
        <f t="shared" si="0"/>
        <v>1167.3</v>
      </c>
      <c r="F18" s="18">
        <v>1116</v>
      </c>
      <c r="G18" s="3">
        <f t="shared" si="1"/>
        <v>95.605242868157291</v>
      </c>
      <c r="H18" s="1">
        <v>101</v>
      </c>
      <c r="I18" s="18">
        <v>107</v>
      </c>
      <c r="J18" s="3">
        <f t="shared" si="2"/>
        <v>105.94059405940594</v>
      </c>
      <c r="K18" s="1">
        <v>87</v>
      </c>
      <c r="L18" s="1">
        <v>24</v>
      </c>
      <c r="M18" s="1">
        <f t="shared" si="3"/>
        <v>27.586206896551722</v>
      </c>
      <c r="N18" s="1">
        <v>55</v>
      </c>
      <c r="O18" s="1">
        <f t="shared" si="4"/>
        <v>63.218390804597703</v>
      </c>
      <c r="P18" s="1">
        <f t="shared" si="5"/>
        <v>84.39</v>
      </c>
      <c r="Q18" s="1">
        <v>26</v>
      </c>
      <c r="R18" s="1">
        <f t="shared" si="6"/>
        <v>30.809337599241616</v>
      </c>
      <c r="S18" s="1">
        <v>81</v>
      </c>
      <c r="T18" s="18">
        <v>92</v>
      </c>
      <c r="U18" s="3">
        <f t="shared" si="7"/>
        <v>113.58024691358024</v>
      </c>
    </row>
    <row r="19" spans="1:21">
      <c r="A19" s="15">
        <v>24</v>
      </c>
      <c r="B19" s="5" t="s">
        <v>20</v>
      </c>
      <c r="C19" s="4" t="s">
        <v>44</v>
      </c>
      <c r="D19" s="4">
        <v>6779</v>
      </c>
      <c r="E19" s="1">
        <f t="shared" si="0"/>
        <v>1220.22</v>
      </c>
      <c r="F19" s="18">
        <v>990</v>
      </c>
      <c r="G19" s="3">
        <f t="shared" si="1"/>
        <v>81.132910458769729</v>
      </c>
      <c r="H19" s="1">
        <v>113</v>
      </c>
      <c r="I19" s="18">
        <v>122</v>
      </c>
      <c r="J19" s="3">
        <f t="shared" si="2"/>
        <v>107.96460176991151</v>
      </c>
      <c r="K19" s="1">
        <v>86</v>
      </c>
      <c r="L19" s="1">
        <v>26</v>
      </c>
      <c r="M19" s="1">
        <f t="shared" si="3"/>
        <v>30.232558139534881</v>
      </c>
      <c r="N19" s="1">
        <v>59</v>
      </c>
      <c r="O19" s="1">
        <f t="shared" si="4"/>
        <v>68.604651162790702</v>
      </c>
      <c r="P19" s="1">
        <f t="shared" si="5"/>
        <v>83.42</v>
      </c>
      <c r="Q19" s="1">
        <v>32</v>
      </c>
      <c r="R19" s="1">
        <f t="shared" si="6"/>
        <v>38.360105490290096</v>
      </c>
      <c r="S19" s="1">
        <v>107</v>
      </c>
      <c r="T19" s="18">
        <v>112</v>
      </c>
      <c r="U19" s="3">
        <f t="shared" si="7"/>
        <v>104.67289719626167</v>
      </c>
    </row>
    <row r="20" spans="1:21">
      <c r="A20" s="15">
        <v>25</v>
      </c>
      <c r="B20" s="5" t="s">
        <v>20</v>
      </c>
      <c r="C20" s="4" t="s">
        <v>45</v>
      </c>
      <c r="D20" s="4">
        <v>7523</v>
      </c>
      <c r="E20" s="1">
        <f t="shared" si="0"/>
        <v>1354.1399999999999</v>
      </c>
      <c r="F20" s="18">
        <v>1425</v>
      </c>
      <c r="G20" s="3">
        <f t="shared" si="1"/>
        <v>105.23284150826355</v>
      </c>
      <c r="H20" s="1">
        <v>93</v>
      </c>
      <c r="I20" s="18">
        <v>89</v>
      </c>
      <c r="J20" s="3">
        <f t="shared" si="2"/>
        <v>95.698924731182785</v>
      </c>
      <c r="K20" s="1">
        <v>64</v>
      </c>
      <c r="L20" s="1">
        <v>20</v>
      </c>
      <c r="M20" s="1">
        <f t="shared" si="3"/>
        <v>31.25</v>
      </c>
      <c r="N20" s="1">
        <v>31</v>
      </c>
      <c r="O20" s="1">
        <f t="shared" si="4"/>
        <v>48.4375</v>
      </c>
      <c r="P20" s="1">
        <f t="shared" si="5"/>
        <v>62.08</v>
      </c>
      <c r="Q20" s="1">
        <v>24</v>
      </c>
      <c r="R20" s="1">
        <f t="shared" si="6"/>
        <v>38.659793814432994</v>
      </c>
      <c r="S20" s="1">
        <v>93</v>
      </c>
      <c r="T20" s="18">
        <v>85</v>
      </c>
      <c r="U20" s="3">
        <f t="shared" si="7"/>
        <v>91.397849462365585</v>
      </c>
    </row>
    <row r="21" spans="1:21">
      <c r="A21" s="15">
        <v>11</v>
      </c>
      <c r="B21" s="5" t="s">
        <v>20</v>
      </c>
      <c r="C21" s="4" t="s">
        <v>31</v>
      </c>
      <c r="D21" s="4">
        <v>6372</v>
      </c>
      <c r="E21" s="1">
        <f t="shared" si="0"/>
        <v>1146.96</v>
      </c>
      <c r="F21" s="18">
        <v>1282</v>
      </c>
      <c r="G21" s="3">
        <f t="shared" si="1"/>
        <v>111.77373230103927</v>
      </c>
      <c r="H21" s="1">
        <v>115</v>
      </c>
      <c r="I21" s="18">
        <v>117</v>
      </c>
      <c r="J21" s="3">
        <f t="shared" si="2"/>
        <v>101.73913043478262</v>
      </c>
      <c r="K21" s="1">
        <v>98</v>
      </c>
      <c r="L21" s="1">
        <v>31</v>
      </c>
      <c r="M21" s="1">
        <f t="shared" si="3"/>
        <v>31.632653061224492</v>
      </c>
      <c r="N21" s="1">
        <v>63</v>
      </c>
      <c r="O21" s="1">
        <f t="shared" si="4"/>
        <v>64.285714285714292</v>
      </c>
      <c r="P21" s="1">
        <f t="shared" si="5"/>
        <v>95.06</v>
      </c>
      <c r="Q21" s="1">
        <v>38</v>
      </c>
      <c r="R21" s="1">
        <f t="shared" si="6"/>
        <v>39.974752787713022</v>
      </c>
      <c r="S21" s="1">
        <v>101</v>
      </c>
      <c r="T21" s="18">
        <v>111</v>
      </c>
      <c r="U21" s="3">
        <f t="shared" si="7"/>
        <v>109.9009900990099</v>
      </c>
    </row>
    <row r="22" spans="1:21">
      <c r="A22" s="15">
        <v>13</v>
      </c>
      <c r="B22" s="5" t="s">
        <v>20</v>
      </c>
      <c r="C22" s="4" t="s">
        <v>33</v>
      </c>
      <c r="D22" s="4">
        <v>10422</v>
      </c>
      <c r="E22" s="1">
        <f t="shared" si="0"/>
        <v>1875.96</v>
      </c>
      <c r="F22" s="18">
        <v>1583</v>
      </c>
      <c r="G22" s="3">
        <f t="shared" si="1"/>
        <v>84.383462333951684</v>
      </c>
      <c r="H22" s="1">
        <v>177</v>
      </c>
      <c r="I22" s="18">
        <v>159</v>
      </c>
      <c r="J22" s="3">
        <f t="shared" si="2"/>
        <v>89.830508474576277</v>
      </c>
      <c r="K22" s="1">
        <v>117</v>
      </c>
      <c r="L22" s="1">
        <v>38</v>
      </c>
      <c r="M22" s="1">
        <f t="shared" si="3"/>
        <v>32.478632478632477</v>
      </c>
      <c r="N22" s="1">
        <v>53</v>
      </c>
      <c r="O22" s="1">
        <f t="shared" si="4"/>
        <v>45.299145299145302</v>
      </c>
      <c r="P22" s="1">
        <f t="shared" si="5"/>
        <v>113.49</v>
      </c>
      <c r="Q22" s="1">
        <v>38</v>
      </c>
      <c r="R22" s="1">
        <f t="shared" si="6"/>
        <v>33.483126266631423</v>
      </c>
      <c r="S22" s="1">
        <v>169</v>
      </c>
      <c r="T22" s="18">
        <v>168</v>
      </c>
      <c r="U22" s="3">
        <f t="shared" si="7"/>
        <v>99.408284023668642</v>
      </c>
    </row>
    <row r="23" spans="1:21">
      <c r="A23" s="15">
        <v>12</v>
      </c>
      <c r="B23" s="5" t="s">
        <v>20</v>
      </c>
      <c r="C23" s="4" t="s">
        <v>32</v>
      </c>
      <c r="D23" s="4">
        <v>6594</v>
      </c>
      <c r="E23" s="1">
        <f t="shared" si="0"/>
        <v>1186.9199999999998</v>
      </c>
      <c r="F23" s="18">
        <v>1439</v>
      </c>
      <c r="G23" s="3">
        <f t="shared" si="1"/>
        <v>121.23816263943654</v>
      </c>
      <c r="H23" s="1">
        <v>124</v>
      </c>
      <c r="I23" s="18">
        <v>131</v>
      </c>
      <c r="J23" s="3">
        <f t="shared" si="2"/>
        <v>105.64516129032258</v>
      </c>
      <c r="K23" s="1">
        <v>106</v>
      </c>
      <c r="L23" s="1">
        <v>37</v>
      </c>
      <c r="M23" s="1">
        <f t="shared" si="3"/>
        <v>34.905660377358487</v>
      </c>
      <c r="N23" s="1">
        <v>72</v>
      </c>
      <c r="O23" s="1">
        <f t="shared" si="4"/>
        <v>67.924528301886795</v>
      </c>
      <c r="P23" s="1">
        <f t="shared" si="5"/>
        <v>102.82</v>
      </c>
      <c r="Q23" s="1">
        <v>37</v>
      </c>
      <c r="R23" s="1">
        <f t="shared" si="6"/>
        <v>35.985216883874735</v>
      </c>
      <c r="S23" s="1">
        <v>119</v>
      </c>
      <c r="T23" s="18">
        <v>124</v>
      </c>
      <c r="U23" s="3">
        <f t="shared" si="7"/>
        <v>104.20168067226892</v>
      </c>
    </row>
    <row r="24" spans="1:21">
      <c r="A24" s="15">
        <v>18</v>
      </c>
      <c r="B24" s="5" t="s">
        <v>20</v>
      </c>
      <c r="C24" s="4" t="s">
        <v>38</v>
      </c>
      <c r="D24" s="4">
        <v>7950</v>
      </c>
      <c r="E24" s="1">
        <f t="shared" si="0"/>
        <v>1431</v>
      </c>
      <c r="F24" s="18">
        <v>1508</v>
      </c>
      <c r="G24" s="3">
        <f t="shared" si="1"/>
        <v>105.38085255066387</v>
      </c>
      <c r="H24" s="1">
        <v>191</v>
      </c>
      <c r="I24" s="18">
        <v>168</v>
      </c>
      <c r="J24" s="3">
        <f t="shared" si="2"/>
        <v>87.958115183246079</v>
      </c>
      <c r="K24" s="1">
        <v>131</v>
      </c>
      <c r="L24" s="1">
        <v>46</v>
      </c>
      <c r="M24" s="1">
        <f t="shared" si="3"/>
        <v>35.114503816793892</v>
      </c>
      <c r="N24" s="1">
        <v>91</v>
      </c>
      <c r="O24" s="1">
        <f t="shared" si="4"/>
        <v>69.465648854961842</v>
      </c>
      <c r="P24" s="1">
        <f t="shared" si="5"/>
        <v>127.07</v>
      </c>
      <c r="Q24" s="1">
        <v>40</v>
      </c>
      <c r="R24" s="1">
        <f t="shared" si="6"/>
        <v>31.478712520657908</v>
      </c>
      <c r="S24" s="1">
        <v>156</v>
      </c>
      <c r="T24" s="18">
        <v>163</v>
      </c>
      <c r="U24" s="3">
        <f t="shared" si="7"/>
        <v>104.48717948717949</v>
      </c>
    </row>
    <row r="25" spans="1:21">
      <c r="A25" s="15">
        <v>10</v>
      </c>
      <c r="B25" s="5" t="s">
        <v>20</v>
      </c>
      <c r="C25" s="4" t="s">
        <v>30</v>
      </c>
      <c r="D25" s="4">
        <v>7320</v>
      </c>
      <c r="E25" s="1">
        <f t="shared" si="0"/>
        <v>1317.6</v>
      </c>
      <c r="F25" s="18">
        <v>1425</v>
      </c>
      <c r="G25" s="3">
        <f t="shared" si="1"/>
        <v>108.15118397085611</v>
      </c>
      <c r="H25" s="1">
        <v>139</v>
      </c>
      <c r="I25" s="18">
        <v>135</v>
      </c>
      <c r="J25" s="3">
        <f t="shared" si="2"/>
        <v>97.122302158273385</v>
      </c>
      <c r="K25" s="1">
        <v>108</v>
      </c>
      <c r="L25" s="1">
        <v>38</v>
      </c>
      <c r="M25" s="1">
        <f t="shared" si="3"/>
        <v>35.185185185185183</v>
      </c>
      <c r="N25" s="1">
        <v>76</v>
      </c>
      <c r="O25" s="1">
        <f t="shared" si="4"/>
        <v>70.370370370370367</v>
      </c>
      <c r="P25" s="1">
        <f t="shared" si="5"/>
        <v>104.75999999999999</v>
      </c>
      <c r="Q25" s="1">
        <v>44</v>
      </c>
      <c r="R25" s="1">
        <f t="shared" si="6"/>
        <v>42.000763650248189</v>
      </c>
      <c r="S25" s="1">
        <v>119</v>
      </c>
      <c r="T25" s="18">
        <v>132</v>
      </c>
      <c r="U25" s="3">
        <f t="shared" si="7"/>
        <v>110.92436974789916</v>
      </c>
    </row>
    <row r="26" spans="1:21">
      <c r="A26" s="15">
        <v>6</v>
      </c>
      <c r="B26" s="5" t="s">
        <v>20</v>
      </c>
      <c r="C26" s="4" t="s">
        <v>26</v>
      </c>
      <c r="D26" s="4">
        <v>9646</v>
      </c>
      <c r="E26" s="1">
        <f t="shared" si="0"/>
        <v>1736.28</v>
      </c>
      <c r="F26" s="18">
        <v>1478</v>
      </c>
      <c r="G26" s="3">
        <f t="shared" si="1"/>
        <v>85.124519086783238</v>
      </c>
      <c r="H26" s="1">
        <v>131</v>
      </c>
      <c r="I26" s="18">
        <v>120</v>
      </c>
      <c r="J26" s="3">
        <f t="shared" si="2"/>
        <v>91.603053435114504</v>
      </c>
      <c r="K26" s="1">
        <v>83</v>
      </c>
      <c r="L26" s="1">
        <v>32</v>
      </c>
      <c r="M26" s="1">
        <f t="shared" si="3"/>
        <v>38.554216867469883</v>
      </c>
      <c r="N26" s="1">
        <v>63</v>
      </c>
      <c r="O26" s="1">
        <f t="shared" si="4"/>
        <v>75.903614457831324</v>
      </c>
      <c r="P26" s="1">
        <f t="shared" si="5"/>
        <v>80.509999999999991</v>
      </c>
      <c r="Q26" s="1">
        <v>32</v>
      </c>
      <c r="R26" s="1">
        <f t="shared" si="6"/>
        <v>39.746615327288545</v>
      </c>
      <c r="S26" s="1">
        <v>122</v>
      </c>
      <c r="T26" s="18">
        <v>146</v>
      </c>
      <c r="U26" s="3">
        <f t="shared" si="7"/>
        <v>119.67213114754098</v>
      </c>
    </row>
    <row r="27" spans="1:21">
      <c r="A27" s="15">
        <v>54</v>
      </c>
      <c r="B27" s="5" t="s">
        <v>46</v>
      </c>
      <c r="C27" s="4" t="s">
        <v>75</v>
      </c>
      <c r="D27" s="8">
        <v>6705</v>
      </c>
      <c r="E27" s="1">
        <f t="shared" ref="E27:E90" si="8">D27*18%</f>
        <v>1206.8999999999999</v>
      </c>
      <c r="F27" s="18">
        <v>1229</v>
      </c>
      <c r="G27" s="3">
        <f t="shared" ref="G27:G90" si="9">F27/E27*100</f>
        <v>101.83113762532108</v>
      </c>
      <c r="H27" s="1">
        <v>92.6</v>
      </c>
      <c r="I27" s="18">
        <v>78</v>
      </c>
      <c r="J27" s="3">
        <f t="shared" ref="J27:J90" si="10">I27/H27*100</f>
        <v>84.233261339092877</v>
      </c>
      <c r="K27" s="1">
        <v>53</v>
      </c>
      <c r="L27" s="1">
        <v>3</v>
      </c>
      <c r="M27" s="1">
        <f t="shared" si="3"/>
        <v>5.6603773584905666</v>
      </c>
      <c r="N27" s="1">
        <v>0</v>
      </c>
      <c r="O27" s="1">
        <f t="shared" si="4"/>
        <v>0</v>
      </c>
      <c r="P27" s="1">
        <f t="shared" si="5"/>
        <v>51.41</v>
      </c>
      <c r="Q27" s="1">
        <v>18</v>
      </c>
      <c r="R27" s="1">
        <f t="shared" si="6"/>
        <v>35.012643454580825</v>
      </c>
      <c r="S27" s="1">
        <v>84</v>
      </c>
      <c r="T27" s="18">
        <v>85</v>
      </c>
      <c r="U27" s="3">
        <f t="shared" si="7"/>
        <v>101.19047619047619</v>
      </c>
    </row>
    <row r="28" spans="1:21">
      <c r="A28" s="15">
        <v>28</v>
      </c>
      <c r="B28" s="5" t="s">
        <v>46</v>
      </c>
      <c r="C28" s="4" t="s">
        <v>49</v>
      </c>
      <c r="D28" s="8">
        <v>6742</v>
      </c>
      <c r="E28" s="1">
        <f t="shared" si="8"/>
        <v>1213.56</v>
      </c>
      <c r="F28" s="18">
        <v>1179</v>
      </c>
      <c r="G28" s="3">
        <f t="shared" si="9"/>
        <v>97.152180361910411</v>
      </c>
      <c r="H28" s="1">
        <v>106.9</v>
      </c>
      <c r="I28" s="18">
        <v>102</v>
      </c>
      <c r="J28" s="3">
        <f t="shared" si="10"/>
        <v>95.41627689429373</v>
      </c>
      <c r="K28" s="1">
        <v>86</v>
      </c>
      <c r="L28" s="1">
        <v>5</v>
      </c>
      <c r="M28" s="1">
        <f t="shared" si="3"/>
        <v>5.8139534883720927</v>
      </c>
      <c r="N28" s="1">
        <v>33</v>
      </c>
      <c r="O28" s="1">
        <f t="shared" si="4"/>
        <v>38.372093023255815</v>
      </c>
      <c r="P28" s="1">
        <f t="shared" si="5"/>
        <v>83.42</v>
      </c>
      <c r="Q28" s="1">
        <v>19</v>
      </c>
      <c r="R28" s="1">
        <f t="shared" si="6"/>
        <v>22.776312634859746</v>
      </c>
      <c r="S28" s="1">
        <v>97</v>
      </c>
      <c r="T28" s="18">
        <v>70</v>
      </c>
      <c r="U28" s="3">
        <f t="shared" si="7"/>
        <v>72.164948453608247</v>
      </c>
    </row>
    <row r="29" spans="1:21">
      <c r="A29" s="15">
        <v>36</v>
      </c>
      <c r="B29" s="5" t="s">
        <v>46</v>
      </c>
      <c r="C29" s="4" t="s">
        <v>57</v>
      </c>
      <c r="D29" s="8">
        <v>6864</v>
      </c>
      <c r="E29" s="1">
        <f t="shared" si="8"/>
        <v>1235.52</v>
      </c>
      <c r="F29" s="18">
        <v>1238</v>
      </c>
      <c r="G29" s="3">
        <f t="shared" si="9"/>
        <v>100.2007252007252</v>
      </c>
      <c r="H29" s="1">
        <v>79.400000000000006</v>
      </c>
      <c r="I29" s="18">
        <v>62</v>
      </c>
      <c r="J29" s="3">
        <f t="shared" si="10"/>
        <v>78.085642317380348</v>
      </c>
      <c r="K29" s="1">
        <v>37</v>
      </c>
      <c r="L29" s="1">
        <v>3</v>
      </c>
      <c r="M29" s="1">
        <f t="shared" si="3"/>
        <v>8.1081081081081088</v>
      </c>
      <c r="N29" s="1">
        <v>13</v>
      </c>
      <c r="O29" s="1">
        <f t="shared" si="4"/>
        <v>35.135135135135137</v>
      </c>
      <c r="P29" s="1">
        <f t="shared" si="5"/>
        <v>35.89</v>
      </c>
      <c r="Q29" s="1">
        <v>6</v>
      </c>
      <c r="R29" s="1">
        <f t="shared" si="6"/>
        <v>16.717748676511562</v>
      </c>
      <c r="S29" s="1">
        <v>72</v>
      </c>
      <c r="T29" s="18">
        <v>76</v>
      </c>
      <c r="U29" s="3">
        <f t="shared" si="7"/>
        <v>105.55555555555556</v>
      </c>
    </row>
    <row r="30" spans="1:21">
      <c r="A30" s="15">
        <v>48</v>
      </c>
      <c r="B30" s="5" t="s">
        <v>46</v>
      </c>
      <c r="C30" s="4" t="s">
        <v>69</v>
      </c>
      <c r="D30" s="8">
        <v>6732</v>
      </c>
      <c r="E30" s="1">
        <f t="shared" si="8"/>
        <v>1211.76</v>
      </c>
      <c r="F30" s="18">
        <v>1063</v>
      </c>
      <c r="G30" s="3">
        <f t="shared" si="9"/>
        <v>87.723641645210265</v>
      </c>
      <c r="H30" s="1">
        <v>100.3</v>
      </c>
      <c r="I30" s="18">
        <v>109</v>
      </c>
      <c r="J30" s="3">
        <f t="shared" si="10"/>
        <v>108.67397806580259</v>
      </c>
      <c r="K30" s="1">
        <v>88</v>
      </c>
      <c r="L30" s="1">
        <v>9</v>
      </c>
      <c r="M30" s="1">
        <f t="shared" si="3"/>
        <v>10.227272727272728</v>
      </c>
      <c r="N30" s="1">
        <v>15</v>
      </c>
      <c r="O30" s="1">
        <f t="shared" si="4"/>
        <v>17.045454545454543</v>
      </c>
      <c r="P30" s="1">
        <f t="shared" si="5"/>
        <v>85.36</v>
      </c>
      <c r="Q30" s="1">
        <v>21</v>
      </c>
      <c r="R30" s="1">
        <f t="shared" si="6"/>
        <v>24.601686972820993</v>
      </c>
      <c r="S30" s="1">
        <v>91</v>
      </c>
      <c r="T30" s="18">
        <v>106</v>
      </c>
      <c r="U30" s="3">
        <f t="shared" si="7"/>
        <v>116.4835164835165</v>
      </c>
    </row>
    <row r="31" spans="1:21">
      <c r="A31" s="15">
        <v>27</v>
      </c>
      <c r="B31" s="5" t="s">
        <v>46</v>
      </c>
      <c r="C31" s="4" t="s">
        <v>48</v>
      </c>
      <c r="D31" s="8">
        <v>10712</v>
      </c>
      <c r="E31" s="1">
        <f t="shared" si="8"/>
        <v>1928.1599999999999</v>
      </c>
      <c r="F31" s="18">
        <v>1679</v>
      </c>
      <c r="G31" s="3">
        <f t="shared" si="9"/>
        <v>87.077835864243639</v>
      </c>
      <c r="H31" s="1">
        <v>143</v>
      </c>
      <c r="I31" s="18">
        <v>114</v>
      </c>
      <c r="J31" s="3">
        <f t="shared" si="10"/>
        <v>79.72027972027972</v>
      </c>
      <c r="K31" s="1">
        <v>83</v>
      </c>
      <c r="L31" s="1">
        <v>9</v>
      </c>
      <c r="M31" s="1">
        <f t="shared" si="3"/>
        <v>10.843373493975903</v>
      </c>
      <c r="N31" s="1">
        <v>1</v>
      </c>
      <c r="O31" s="1">
        <f t="shared" si="4"/>
        <v>1.2048192771084338</v>
      </c>
      <c r="P31" s="1">
        <f t="shared" si="5"/>
        <v>80.509999999999991</v>
      </c>
      <c r="Q31" s="1">
        <v>18</v>
      </c>
      <c r="R31" s="1">
        <f t="shared" si="6"/>
        <v>22.357471121599804</v>
      </c>
      <c r="S31" s="1">
        <v>130</v>
      </c>
      <c r="T31" s="18">
        <v>109</v>
      </c>
      <c r="U31" s="3">
        <f t="shared" si="7"/>
        <v>83.846153846153854</v>
      </c>
    </row>
    <row r="32" spans="1:21">
      <c r="A32" s="15">
        <v>47</v>
      </c>
      <c r="B32" s="5" t="s">
        <v>46</v>
      </c>
      <c r="C32" s="4" t="s">
        <v>68</v>
      </c>
      <c r="D32" s="8">
        <v>7786</v>
      </c>
      <c r="E32" s="1">
        <f t="shared" si="8"/>
        <v>1401.48</v>
      </c>
      <c r="F32" s="18">
        <v>1239</v>
      </c>
      <c r="G32" s="3">
        <f t="shared" si="9"/>
        <v>88.406541655963693</v>
      </c>
      <c r="H32" s="1">
        <v>91.5</v>
      </c>
      <c r="I32" s="18">
        <v>103</v>
      </c>
      <c r="J32" s="3">
        <f t="shared" si="10"/>
        <v>112.56830601092895</v>
      </c>
      <c r="K32" s="1">
        <v>52</v>
      </c>
      <c r="L32" s="1">
        <v>7</v>
      </c>
      <c r="M32" s="1">
        <f t="shared" si="3"/>
        <v>13.461538461538462</v>
      </c>
      <c r="N32" s="1">
        <v>38</v>
      </c>
      <c r="O32" s="1">
        <f t="shared" si="4"/>
        <v>73.076923076923066</v>
      </c>
      <c r="P32" s="1">
        <f t="shared" si="5"/>
        <v>50.44</v>
      </c>
      <c r="Q32" s="1">
        <v>12</v>
      </c>
      <c r="R32" s="1">
        <f t="shared" si="6"/>
        <v>23.790642347343379</v>
      </c>
      <c r="S32" s="1">
        <v>83</v>
      </c>
      <c r="T32" s="18">
        <v>54</v>
      </c>
      <c r="U32" s="3">
        <f t="shared" si="7"/>
        <v>65.060240963855421</v>
      </c>
    </row>
    <row r="33" spans="1:21">
      <c r="A33" s="15">
        <v>37</v>
      </c>
      <c r="B33" s="5" t="s">
        <v>46</v>
      </c>
      <c r="C33" s="4" t="s">
        <v>58</v>
      </c>
      <c r="D33" s="8">
        <v>6193</v>
      </c>
      <c r="E33" s="1">
        <f t="shared" si="8"/>
        <v>1114.74</v>
      </c>
      <c r="F33" s="18">
        <v>982</v>
      </c>
      <c r="G33" s="3">
        <f t="shared" si="9"/>
        <v>88.092290578969084</v>
      </c>
      <c r="H33" s="1">
        <v>82.7</v>
      </c>
      <c r="I33" s="18">
        <v>81</v>
      </c>
      <c r="J33" s="3">
        <f t="shared" si="10"/>
        <v>97.944377267230948</v>
      </c>
      <c r="K33" s="1">
        <v>69</v>
      </c>
      <c r="L33" s="1">
        <v>10</v>
      </c>
      <c r="M33" s="1">
        <f t="shared" si="3"/>
        <v>14.492753623188406</v>
      </c>
      <c r="N33" s="1">
        <v>0</v>
      </c>
      <c r="O33" s="1">
        <f t="shared" si="4"/>
        <v>0</v>
      </c>
      <c r="P33" s="1">
        <f t="shared" si="5"/>
        <v>66.929999999999993</v>
      </c>
      <c r="Q33" s="1">
        <v>15</v>
      </c>
      <c r="R33" s="1">
        <f t="shared" si="6"/>
        <v>22.41147467503362</v>
      </c>
      <c r="S33" s="1">
        <v>75</v>
      </c>
      <c r="T33" s="18">
        <v>74</v>
      </c>
      <c r="U33" s="3">
        <f t="shared" si="7"/>
        <v>98.666666666666671</v>
      </c>
    </row>
    <row r="34" spans="1:21">
      <c r="A34" s="15">
        <v>56</v>
      </c>
      <c r="B34" s="5" t="s">
        <v>46</v>
      </c>
      <c r="C34" s="4" t="s">
        <v>77</v>
      </c>
      <c r="D34" s="8">
        <v>6850</v>
      </c>
      <c r="E34" s="1">
        <f t="shared" si="8"/>
        <v>1233</v>
      </c>
      <c r="F34" s="18">
        <v>1274</v>
      </c>
      <c r="G34" s="3">
        <f t="shared" si="9"/>
        <v>103.32522303325223</v>
      </c>
      <c r="H34" s="1">
        <v>92.6</v>
      </c>
      <c r="I34" s="18">
        <v>89</v>
      </c>
      <c r="J34" s="3">
        <f t="shared" si="10"/>
        <v>96.112311015118806</v>
      </c>
      <c r="K34" s="1">
        <v>62</v>
      </c>
      <c r="L34" s="1">
        <v>9</v>
      </c>
      <c r="M34" s="1">
        <f t="shared" si="3"/>
        <v>14.516129032258066</v>
      </c>
      <c r="N34" s="1">
        <v>8</v>
      </c>
      <c r="O34" s="1">
        <f t="shared" si="4"/>
        <v>12.903225806451612</v>
      </c>
      <c r="P34" s="1">
        <f t="shared" si="5"/>
        <v>60.14</v>
      </c>
      <c r="Q34" s="1">
        <v>17</v>
      </c>
      <c r="R34" s="1">
        <f t="shared" si="6"/>
        <v>28.267376122381112</v>
      </c>
      <c r="S34" s="1">
        <v>84</v>
      </c>
      <c r="T34" s="18">
        <v>83</v>
      </c>
      <c r="U34" s="3">
        <f t="shared" si="7"/>
        <v>98.80952380952381</v>
      </c>
    </row>
    <row r="35" spans="1:21">
      <c r="A35" s="15">
        <v>44</v>
      </c>
      <c r="B35" s="5" t="s">
        <v>46</v>
      </c>
      <c r="C35" s="4" t="s">
        <v>65</v>
      </c>
      <c r="D35" s="8">
        <v>8022</v>
      </c>
      <c r="E35" s="1">
        <f t="shared" si="8"/>
        <v>1443.96</v>
      </c>
      <c r="F35" s="18">
        <v>1221</v>
      </c>
      <c r="G35" s="3">
        <f t="shared" si="9"/>
        <v>84.559129061746859</v>
      </c>
      <c r="H35" s="1">
        <v>105.8</v>
      </c>
      <c r="I35" s="18">
        <v>102</v>
      </c>
      <c r="J35" s="3">
        <f t="shared" si="10"/>
        <v>96.408317580340267</v>
      </c>
      <c r="K35" s="1">
        <v>65</v>
      </c>
      <c r="L35" s="1">
        <v>12</v>
      </c>
      <c r="M35" s="1">
        <f t="shared" si="3"/>
        <v>18.461538461538463</v>
      </c>
      <c r="N35" s="1">
        <v>46</v>
      </c>
      <c r="O35" s="1">
        <f t="shared" si="4"/>
        <v>70.769230769230774</v>
      </c>
      <c r="P35" s="1">
        <f t="shared" si="5"/>
        <v>63.05</v>
      </c>
      <c r="Q35" s="1">
        <v>15</v>
      </c>
      <c r="R35" s="1">
        <f t="shared" si="6"/>
        <v>23.790642347343379</v>
      </c>
      <c r="S35" s="1">
        <v>96</v>
      </c>
      <c r="T35" s="18">
        <v>93</v>
      </c>
      <c r="U35" s="3">
        <f t="shared" si="7"/>
        <v>96.875</v>
      </c>
    </row>
    <row r="36" spans="1:21">
      <c r="A36" s="15">
        <v>30</v>
      </c>
      <c r="B36" s="5" t="s">
        <v>46</v>
      </c>
      <c r="C36" s="4" t="s">
        <v>51</v>
      </c>
      <c r="D36" s="8">
        <v>6558</v>
      </c>
      <c r="E36" s="1">
        <f t="shared" si="8"/>
        <v>1180.44</v>
      </c>
      <c r="F36" s="18">
        <v>1065</v>
      </c>
      <c r="G36" s="3">
        <f t="shared" si="9"/>
        <v>90.220595710074207</v>
      </c>
      <c r="H36" s="1">
        <v>95.9</v>
      </c>
      <c r="I36" s="18">
        <v>78</v>
      </c>
      <c r="J36" s="3">
        <f t="shared" si="10"/>
        <v>81.334723670490092</v>
      </c>
      <c r="K36" s="1">
        <v>57</v>
      </c>
      <c r="L36" s="1">
        <v>12</v>
      </c>
      <c r="M36" s="1">
        <f t="shared" si="3"/>
        <v>21.052631578947366</v>
      </c>
      <c r="N36" s="1">
        <v>31</v>
      </c>
      <c r="O36" s="1">
        <f t="shared" si="4"/>
        <v>54.385964912280706</v>
      </c>
      <c r="P36" s="1">
        <f t="shared" si="5"/>
        <v>55.29</v>
      </c>
      <c r="Q36" s="1">
        <v>11</v>
      </c>
      <c r="R36" s="1">
        <f t="shared" si="6"/>
        <v>19.895098571170195</v>
      </c>
      <c r="S36" s="1">
        <v>87</v>
      </c>
      <c r="T36" s="18">
        <v>63</v>
      </c>
      <c r="U36" s="3">
        <f t="shared" si="7"/>
        <v>72.41379310344827</v>
      </c>
    </row>
    <row r="37" spans="1:21">
      <c r="A37" s="15">
        <v>39</v>
      </c>
      <c r="B37" s="5" t="s">
        <v>46</v>
      </c>
      <c r="C37" s="4" t="s">
        <v>60</v>
      </c>
      <c r="D37" s="8">
        <v>7970</v>
      </c>
      <c r="E37" s="1">
        <f t="shared" si="8"/>
        <v>1434.6</v>
      </c>
      <c r="F37" s="18">
        <v>1463</v>
      </c>
      <c r="G37" s="3">
        <f t="shared" si="9"/>
        <v>101.97964589432596</v>
      </c>
      <c r="H37" s="1">
        <v>125.6</v>
      </c>
      <c r="I37" s="18">
        <v>122</v>
      </c>
      <c r="J37" s="3">
        <f t="shared" si="10"/>
        <v>97.133757961783445</v>
      </c>
      <c r="K37" s="1">
        <v>91</v>
      </c>
      <c r="L37" s="1">
        <v>20</v>
      </c>
      <c r="M37" s="1">
        <f t="shared" si="3"/>
        <v>21.978021978021978</v>
      </c>
      <c r="N37" s="1">
        <v>45</v>
      </c>
      <c r="O37" s="1">
        <f t="shared" si="4"/>
        <v>49.450549450549453</v>
      </c>
      <c r="P37" s="1">
        <f t="shared" si="5"/>
        <v>88.27</v>
      </c>
      <c r="Q37" s="1">
        <v>26</v>
      </c>
      <c r="R37" s="1">
        <f t="shared" si="6"/>
        <v>29.455081001472756</v>
      </c>
      <c r="S37" s="1">
        <v>114</v>
      </c>
      <c r="T37" s="18">
        <v>115</v>
      </c>
      <c r="U37" s="3">
        <f t="shared" si="7"/>
        <v>100.87719298245614</v>
      </c>
    </row>
    <row r="38" spans="1:21">
      <c r="A38" s="15">
        <v>31</v>
      </c>
      <c r="B38" s="5" t="s">
        <v>46</v>
      </c>
      <c r="C38" s="4" t="s">
        <v>52</v>
      </c>
      <c r="D38" s="8">
        <v>5981</v>
      </c>
      <c r="E38" s="1">
        <f t="shared" si="8"/>
        <v>1076.58</v>
      </c>
      <c r="F38" s="18">
        <v>933</v>
      </c>
      <c r="G38" s="3">
        <f t="shared" si="9"/>
        <v>86.663322744245676</v>
      </c>
      <c r="H38" s="1">
        <v>84.9</v>
      </c>
      <c r="I38" s="18">
        <v>87</v>
      </c>
      <c r="J38" s="3">
        <f t="shared" si="10"/>
        <v>102.47349823321554</v>
      </c>
      <c r="K38" s="1">
        <v>53</v>
      </c>
      <c r="L38" s="1">
        <v>12</v>
      </c>
      <c r="M38" s="1">
        <f t="shared" si="3"/>
        <v>22.641509433962266</v>
      </c>
      <c r="N38" s="1">
        <v>17</v>
      </c>
      <c r="O38" s="1">
        <f t="shared" si="4"/>
        <v>32.075471698113205</v>
      </c>
      <c r="P38" s="1">
        <f t="shared" si="5"/>
        <v>51.41</v>
      </c>
      <c r="Q38" s="1">
        <v>20</v>
      </c>
      <c r="R38" s="1">
        <f t="shared" si="6"/>
        <v>38.90293717175647</v>
      </c>
      <c r="S38" s="1">
        <v>77</v>
      </c>
      <c r="T38" s="18">
        <v>79</v>
      </c>
      <c r="U38" s="3">
        <f t="shared" si="7"/>
        <v>102.59740259740259</v>
      </c>
    </row>
    <row r="39" spans="1:21">
      <c r="A39" s="15">
        <v>52</v>
      </c>
      <c r="B39" s="5" t="s">
        <v>46</v>
      </c>
      <c r="C39" s="6" t="s">
        <v>73</v>
      </c>
      <c r="D39" s="8">
        <v>7300</v>
      </c>
      <c r="E39" s="7">
        <f t="shared" si="8"/>
        <v>1314</v>
      </c>
      <c r="F39" s="18">
        <v>1076</v>
      </c>
      <c r="G39" s="7">
        <f t="shared" si="9"/>
        <v>81.887366818873659</v>
      </c>
      <c r="H39" s="1">
        <v>113.5</v>
      </c>
      <c r="I39" s="18">
        <v>89</v>
      </c>
      <c r="J39" s="7">
        <f t="shared" si="10"/>
        <v>78.414096916299556</v>
      </c>
      <c r="K39" s="1">
        <v>70</v>
      </c>
      <c r="L39" s="1">
        <v>16</v>
      </c>
      <c r="M39" s="1">
        <f t="shared" si="3"/>
        <v>22.857142857142858</v>
      </c>
      <c r="N39" s="1">
        <v>36</v>
      </c>
      <c r="O39" s="1">
        <f t="shared" si="4"/>
        <v>51.428571428571423</v>
      </c>
      <c r="P39" s="1">
        <f t="shared" si="5"/>
        <v>67.899999999999991</v>
      </c>
      <c r="Q39" s="1">
        <v>21</v>
      </c>
      <c r="R39" s="1">
        <f t="shared" si="6"/>
        <v>30.927835051546392</v>
      </c>
      <c r="S39" s="1">
        <v>103</v>
      </c>
      <c r="T39" s="18">
        <v>94</v>
      </c>
      <c r="U39" s="7">
        <f t="shared" si="7"/>
        <v>91.262135922330103</v>
      </c>
    </row>
    <row r="40" spans="1:21">
      <c r="A40" s="15">
        <v>49</v>
      </c>
      <c r="B40" s="5" t="s">
        <v>46</v>
      </c>
      <c r="C40" s="4" t="s">
        <v>70</v>
      </c>
      <c r="D40" s="8">
        <v>8596</v>
      </c>
      <c r="E40" s="1">
        <f t="shared" si="8"/>
        <v>1547.28</v>
      </c>
      <c r="F40" s="18">
        <v>1455</v>
      </c>
      <c r="G40" s="3">
        <f t="shared" si="9"/>
        <v>94.035985729796806</v>
      </c>
      <c r="H40" s="1">
        <v>113.5</v>
      </c>
      <c r="I40" s="18">
        <v>122</v>
      </c>
      <c r="J40" s="3">
        <f t="shared" si="10"/>
        <v>107.48898678414096</v>
      </c>
      <c r="K40" s="1">
        <v>86</v>
      </c>
      <c r="L40" s="1">
        <v>20</v>
      </c>
      <c r="M40" s="1">
        <f t="shared" si="3"/>
        <v>23.255813953488371</v>
      </c>
      <c r="N40" s="1">
        <v>28</v>
      </c>
      <c r="O40" s="1">
        <f t="shared" si="4"/>
        <v>32.558139534883722</v>
      </c>
      <c r="P40" s="1">
        <f t="shared" si="5"/>
        <v>83.42</v>
      </c>
      <c r="Q40" s="1">
        <v>26</v>
      </c>
      <c r="R40" s="1">
        <f t="shared" si="6"/>
        <v>31.167585710860706</v>
      </c>
      <c r="S40" s="1">
        <v>103</v>
      </c>
      <c r="T40" s="18">
        <v>117</v>
      </c>
      <c r="U40" s="3">
        <f t="shared" si="7"/>
        <v>113.59223300970874</v>
      </c>
    </row>
    <row r="41" spans="1:21">
      <c r="A41" s="15">
        <v>33</v>
      </c>
      <c r="B41" s="5" t="s">
        <v>46</v>
      </c>
      <c r="C41" s="4" t="s">
        <v>54</v>
      </c>
      <c r="D41" s="8">
        <v>5456</v>
      </c>
      <c r="E41" s="1">
        <f t="shared" si="8"/>
        <v>982.07999999999993</v>
      </c>
      <c r="F41" s="18">
        <v>787</v>
      </c>
      <c r="G41" s="3">
        <f t="shared" si="9"/>
        <v>80.136037797328129</v>
      </c>
      <c r="H41" s="1">
        <v>79.400000000000006</v>
      </c>
      <c r="I41" s="18">
        <v>87</v>
      </c>
      <c r="J41" s="3">
        <f t="shared" si="10"/>
        <v>109.57178841309823</v>
      </c>
      <c r="K41" s="1">
        <v>76</v>
      </c>
      <c r="L41" s="1">
        <v>18</v>
      </c>
      <c r="M41" s="1">
        <f t="shared" si="3"/>
        <v>23.684210526315788</v>
      </c>
      <c r="N41" s="1">
        <v>9</v>
      </c>
      <c r="O41" s="1">
        <f t="shared" si="4"/>
        <v>11.842105263157894</v>
      </c>
      <c r="P41" s="1">
        <f t="shared" si="5"/>
        <v>73.72</v>
      </c>
      <c r="Q41" s="1">
        <v>17</v>
      </c>
      <c r="R41" s="1">
        <f t="shared" si="6"/>
        <v>23.060227889310905</v>
      </c>
      <c r="S41" s="1">
        <v>72</v>
      </c>
      <c r="T41" s="18">
        <v>62</v>
      </c>
      <c r="U41" s="3">
        <f t="shared" si="7"/>
        <v>86.111111111111114</v>
      </c>
    </row>
    <row r="42" spans="1:21">
      <c r="A42" s="15">
        <v>53</v>
      </c>
      <c r="B42" s="5" t="s">
        <v>46</v>
      </c>
      <c r="C42" s="4" t="s">
        <v>74</v>
      </c>
      <c r="D42" s="8">
        <f>11406+72</f>
        <v>11478</v>
      </c>
      <c r="E42" s="1">
        <f t="shared" si="8"/>
        <v>2066.04</v>
      </c>
      <c r="F42" s="18">
        <v>2149</v>
      </c>
      <c r="G42" s="3">
        <f t="shared" si="9"/>
        <v>104.01541112466361</v>
      </c>
      <c r="H42" s="1">
        <v>152</v>
      </c>
      <c r="I42" s="18">
        <v>150</v>
      </c>
      <c r="J42" s="3">
        <f t="shared" si="10"/>
        <v>98.68421052631578</v>
      </c>
      <c r="K42" s="1">
        <v>115</v>
      </c>
      <c r="L42" s="1">
        <v>28</v>
      </c>
      <c r="M42" s="1">
        <f t="shared" si="3"/>
        <v>24.347826086956523</v>
      </c>
      <c r="N42" s="1">
        <v>0</v>
      </c>
      <c r="O42" s="1">
        <f t="shared" si="4"/>
        <v>0</v>
      </c>
      <c r="P42" s="1">
        <f t="shared" si="5"/>
        <v>111.55</v>
      </c>
      <c r="Q42" s="1">
        <v>35</v>
      </c>
      <c r="R42" s="1">
        <f t="shared" si="6"/>
        <v>31.376064545047065</v>
      </c>
      <c r="S42" s="1">
        <v>138</v>
      </c>
      <c r="T42" s="18">
        <v>136</v>
      </c>
      <c r="U42" s="3">
        <f t="shared" si="7"/>
        <v>98.550724637681171</v>
      </c>
    </row>
    <row r="43" spans="1:21">
      <c r="A43" s="15">
        <v>42</v>
      </c>
      <c r="B43" s="5" t="s">
        <v>46</v>
      </c>
      <c r="C43" s="4" t="s">
        <v>63</v>
      </c>
      <c r="D43" s="8">
        <v>8896</v>
      </c>
      <c r="E43" s="1">
        <f t="shared" si="8"/>
        <v>1601.28</v>
      </c>
      <c r="F43" s="18">
        <v>1434</v>
      </c>
      <c r="G43" s="3">
        <f t="shared" si="9"/>
        <v>89.553357314148684</v>
      </c>
      <c r="H43" s="1">
        <v>121.2</v>
      </c>
      <c r="I43" s="18">
        <v>114</v>
      </c>
      <c r="J43" s="3">
        <f t="shared" si="10"/>
        <v>94.059405940594047</v>
      </c>
      <c r="K43" s="1">
        <v>86</v>
      </c>
      <c r="L43" s="1">
        <v>21</v>
      </c>
      <c r="M43" s="1">
        <f t="shared" si="3"/>
        <v>24.418604651162788</v>
      </c>
      <c r="N43" s="1">
        <v>1</v>
      </c>
      <c r="O43" s="1">
        <f t="shared" si="4"/>
        <v>1.1627906976744187</v>
      </c>
      <c r="P43" s="1">
        <f t="shared" si="5"/>
        <v>83.42</v>
      </c>
      <c r="Q43" s="1">
        <v>28</v>
      </c>
      <c r="R43" s="1">
        <f t="shared" si="6"/>
        <v>33.565092304003834</v>
      </c>
      <c r="S43" s="1">
        <v>110</v>
      </c>
      <c r="T43" s="18">
        <v>103</v>
      </c>
      <c r="U43" s="3">
        <f t="shared" si="7"/>
        <v>93.63636363636364</v>
      </c>
    </row>
    <row r="44" spans="1:21">
      <c r="A44" s="15">
        <v>50</v>
      </c>
      <c r="B44" s="5" t="s">
        <v>46</v>
      </c>
      <c r="C44" s="4" t="s">
        <v>71</v>
      </c>
      <c r="D44" s="8">
        <v>5474</v>
      </c>
      <c r="E44" s="1">
        <f t="shared" si="8"/>
        <v>985.31999999999994</v>
      </c>
      <c r="F44" s="18">
        <v>999</v>
      </c>
      <c r="G44" s="3">
        <f t="shared" si="9"/>
        <v>101.38838143953235</v>
      </c>
      <c r="H44" s="1">
        <v>88.2</v>
      </c>
      <c r="I44" s="18">
        <v>96</v>
      </c>
      <c r="J44" s="3">
        <f t="shared" si="10"/>
        <v>108.84353741496598</v>
      </c>
      <c r="K44" s="1">
        <v>68</v>
      </c>
      <c r="L44" s="1">
        <v>17</v>
      </c>
      <c r="M44" s="1">
        <f t="shared" si="3"/>
        <v>25</v>
      </c>
      <c r="N44" s="1">
        <v>55</v>
      </c>
      <c r="O44" s="1">
        <f t="shared" si="4"/>
        <v>80.882352941176478</v>
      </c>
      <c r="P44" s="1">
        <f t="shared" si="5"/>
        <v>65.959999999999994</v>
      </c>
      <c r="Q44" s="1">
        <v>19</v>
      </c>
      <c r="R44" s="1">
        <f t="shared" si="6"/>
        <v>28.805336567616742</v>
      </c>
      <c r="S44" s="1">
        <v>80</v>
      </c>
      <c r="T44" s="18">
        <v>77</v>
      </c>
      <c r="U44" s="3">
        <f t="shared" si="7"/>
        <v>96.25</v>
      </c>
    </row>
    <row r="45" spans="1:21">
      <c r="A45" s="15">
        <v>60</v>
      </c>
      <c r="B45" s="5" t="s">
        <v>46</v>
      </c>
      <c r="C45" s="4" t="s">
        <v>81</v>
      </c>
      <c r="D45" s="8">
        <v>6404</v>
      </c>
      <c r="E45" s="1">
        <f t="shared" si="8"/>
        <v>1152.72</v>
      </c>
      <c r="F45" s="18">
        <v>1168</v>
      </c>
      <c r="G45" s="3">
        <f t="shared" si="9"/>
        <v>101.32556041363037</v>
      </c>
      <c r="H45" s="1">
        <v>97</v>
      </c>
      <c r="I45" s="18">
        <v>82</v>
      </c>
      <c r="J45" s="3">
        <f t="shared" si="10"/>
        <v>84.536082474226802</v>
      </c>
      <c r="K45" s="1">
        <v>63</v>
      </c>
      <c r="L45" s="1">
        <v>17</v>
      </c>
      <c r="M45" s="1">
        <f t="shared" si="3"/>
        <v>26.984126984126984</v>
      </c>
      <c r="N45" s="1">
        <v>1</v>
      </c>
      <c r="O45" s="1">
        <f t="shared" si="4"/>
        <v>1.5873015873015872</v>
      </c>
      <c r="P45" s="1">
        <f t="shared" si="5"/>
        <v>61.11</v>
      </c>
      <c r="Q45" s="1">
        <v>23</v>
      </c>
      <c r="R45" s="1">
        <f t="shared" si="6"/>
        <v>37.637047946326298</v>
      </c>
      <c r="S45" s="1">
        <v>88</v>
      </c>
      <c r="T45" s="18">
        <v>90</v>
      </c>
      <c r="U45" s="3">
        <f t="shared" si="7"/>
        <v>102.27272727272727</v>
      </c>
    </row>
    <row r="46" spans="1:21">
      <c r="A46" s="15">
        <v>29</v>
      </c>
      <c r="B46" s="5" t="s">
        <v>46</v>
      </c>
      <c r="C46" s="4" t="s">
        <v>50</v>
      </c>
      <c r="D46" s="8">
        <v>6793</v>
      </c>
      <c r="E46" s="1">
        <f t="shared" si="8"/>
        <v>1222.74</v>
      </c>
      <c r="F46" s="18">
        <v>1139</v>
      </c>
      <c r="G46" s="3">
        <f t="shared" si="9"/>
        <v>93.151446750740135</v>
      </c>
      <c r="H46" s="1">
        <v>94.8</v>
      </c>
      <c r="I46" s="18">
        <v>91</v>
      </c>
      <c r="J46" s="3">
        <f t="shared" si="10"/>
        <v>95.991561181434605</v>
      </c>
      <c r="K46" s="1">
        <v>87</v>
      </c>
      <c r="L46" s="1">
        <v>24</v>
      </c>
      <c r="M46" s="1">
        <f t="shared" si="3"/>
        <v>27.586206896551722</v>
      </c>
      <c r="N46" s="1">
        <v>52</v>
      </c>
      <c r="O46" s="1">
        <f t="shared" si="4"/>
        <v>59.770114942528743</v>
      </c>
      <c r="P46" s="1">
        <f t="shared" si="5"/>
        <v>84.39</v>
      </c>
      <c r="Q46" s="1">
        <v>23</v>
      </c>
      <c r="R46" s="1">
        <f t="shared" si="6"/>
        <v>27.254414030098349</v>
      </c>
      <c r="S46" s="1">
        <v>86</v>
      </c>
      <c r="T46" s="18">
        <v>84</v>
      </c>
      <c r="U46" s="3">
        <f t="shared" si="7"/>
        <v>97.674418604651152</v>
      </c>
    </row>
    <row r="47" spans="1:21">
      <c r="A47" s="15">
        <v>43</v>
      </c>
      <c r="B47" s="5" t="s">
        <v>46</v>
      </c>
      <c r="C47" s="4" t="s">
        <v>64</v>
      </c>
      <c r="D47" s="8">
        <v>10290</v>
      </c>
      <c r="E47" s="1">
        <f t="shared" si="8"/>
        <v>1852.1999999999998</v>
      </c>
      <c r="F47" s="18">
        <v>2077</v>
      </c>
      <c r="G47" s="3">
        <f t="shared" si="9"/>
        <v>112.13691825936725</v>
      </c>
      <c r="H47" s="1">
        <v>131</v>
      </c>
      <c r="I47" s="18">
        <v>141</v>
      </c>
      <c r="J47" s="3">
        <f t="shared" si="10"/>
        <v>107.63358778625954</v>
      </c>
      <c r="K47" s="1">
        <v>116</v>
      </c>
      <c r="L47" s="1">
        <v>32</v>
      </c>
      <c r="M47" s="1">
        <f t="shared" si="3"/>
        <v>27.586206896551722</v>
      </c>
      <c r="N47" s="1">
        <v>73</v>
      </c>
      <c r="O47" s="1">
        <f t="shared" si="4"/>
        <v>62.931034482758619</v>
      </c>
      <c r="P47" s="1">
        <f t="shared" si="5"/>
        <v>112.52</v>
      </c>
      <c r="Q47" s="1">
        <v>33</v>
      </c>
      <c r="R47" s="1">
        <f t="shared" si="6"/>
        <v>29.328119445431923</v>
      </c>
      <c r="S47" s="1">
        <v>119</v>
      </c>
      <c r="T47" s="18">
        <v>135</v>
      </c>
      <c r="U47" s="3">
        <f t="shared" si="7"/>
        <v>113.4453781512605</v>
      </c>
    </row>
    <row r="48" spans="1:21">
      <c r="A48" s="15">
        <v>35</v>
      </c>
      <c r="B48" s="5" t="s">
        <v>46</v>
      </c>
      <c r="C48" s="4" t="s">
        <v>56</v>
      </c>
      <c r="D48" s="8">
        <v>5944</v>
      </c>
      <c r="E48" s="1">
        <f t="shared" si="8"/>
        <v>1069.92</v>
      </c>
      <c r="F48" s="18">
        <v>800</v>
      </c>
      <c r="G48" s="3">
        <f t="shared" si="9"/>
        <v>74.771945566023618</v>
      </c>
      <c r="H48" s="1">
        <v>71.7</v>
      </c>
      <c r="I48" s="18">
        <v>82</v>
      </c>
      <c r="J48" s="3">
        <f t="shared" si="10"/>
        <v>114.36541143654114</v>
      </c>
      <c r="K48" s="1">
        <v>55</v>
      </c>
      <c r="L48" s="1">
        <v>16</v>
      </c>
      <c r="M48" s="1">
        <f t="shared" si="3"/>
        <v>29.09090909090909</v>
      </c>
      <c r="N48" s="1">
        <v>42</v>
      </c>
      <c r="O48" s="1">
        <f t="shared" si="4"/>
        <v>76.363636363636374</v>
      </c>
      <c r="P48" s="1">
        <f t="shared" si="5"/>
        <v>53.35</v>
      </c>
      <c r="Q48" s="1">
        <v>18</v>
      </c>
      <c r="R48" s="1">
        <f t="shared" si="6"/>
        <v>33.739456419868787</v>
      </c>
      <c r="S48" s="1">
        <v>65</v>
      </c>
      <c r="T48" s="18">
        <v>66</v>
      </c>
      <c r="U48" s="3">
        <f t="shared" si="7"/>
        <v>101.53846153846153</v>
      </c>
    </row>
    <row r="49" spans="1:21">
      <c r="A49" s="15">
        <v>34</v>
      </c>
      <c r="B49" s="5" t="s">
        <v>46</v>
      </c>
      <c r="C49" s="4" t="s">
        <v>55</v>
      </c>
      <c r="D49" s="8">
        <v>5860</v>
      </c>
      <c r="E49" s="1">
        <f t="shared" si="8"/>
        <v>1054.8</v>
      </c>
      <c r="F49" s="18">
        <v>968</v>
      </c>
      <c r="G49" s="3">
        <f t="shared" si="9"/>
        <v>91.770951839211222</v>
      </c>
      <c r="H49" s="1">
        <v>77.2</v>
      </c>
      <c r="I49" s="18">
        <v>64</v>
      </c>
      <c r="J49" s="3">
        <f t="shared" si="10"/>
        <v>82.901554404145074</v>
      </c>
      <c r="K49" s="1">
        <v>41</v>
      </c>
      <c r="L49" s="1">
        <v>12</v>
      </c>
      <c r="M49" s="1">
        <f t="shared" si="3"/>
        <v>29.268292682926827</v>
      </c>
      <c r="N49" s="1">
        <v>0</v>
      </c>
      <c r="O49" s="1">
        <f t="shared" si="4"/>
        <v>0</v>
      </c>
      <c r="P49" s="1">
        <f t="shared" si="5"/>
        <v>39.769999999999996</v>
      </c>
      <c r="Q49" s="1">
        <v>18</v>
      </c>
      <c r="R49" s="1">
        <f t="shared" si="6"/>
        <v>45.260246416897168</v>
      </c>
      <c r="S49" s="1">
        <v>70</v>
      </c>
      <c r="T49" s="18">
        <v>73</v>
      </c>
      <c r="U49" s="3">
        <f t="shared" si="7"/>
        <v>104.28571428571429</v>
      </c>
    </row>
    <row r="50" spans="1:21">
      <c r="A50" s="15">
        <v>59</v>
      </c>
      <c r="B50" s="5" t="s">
        <v>46</v>
      </c>
      <c r="C50" s="4" t="s">
        <v>80</v>
      </c>
      <c r="D50" s="8">
        <v>5374</v>
      </c>
      <c r="E50" s="1">
        <f t="shared" si="8"/>
        <v>967.31999999999994</v>
      </c>
      <c r="F50" s="18">
        <v>1092</v>
      </c>
      <c r="G50" s="3">
        <f t="shared" si="9"/>
        <v>112.88921969978911</v>
      </c>
      <c r="H50" s="1">
        <v>72.8</v>
      </c>
      <c r="I50" s="18">
        <v>71</v>
      </c>
      <c r="J50" s="3">
        <f t="shared" si="10"/>
        <v>97.52747252747254</v>
      </c>
      <c r="K50" s="1">
        <v>57</v>
      </c>
      <c r="L50" s="1">
        <v>18</v>
      </c>
      <c r="M50" s="1">
        <f t="shared" si="3"/>
        <v>31.578947368421051</v>
      </c>
      <c r="N50" s="1">
        <v>21</v>
      </c>
      <c r="O50" s="1">
        <f t="shared" si="4"/>
        <v>36.84210526315789</v>
      </c>
      <c r="P50" s="1">
        <f t="shared" si="5"/>
        <v>55.29</v>
      </c>
      <c r="Q50" s="1">
        <v>18</v>
      </c>
      <c r="R50" s="1">
        <f t="shared" si="6"/>
        <v>32.555615843733044</v>
      </c>
      <c r="S50" s="1">
        <v>66</v>
      </c>
      <c r="T50" s="18">
        <v>70</v>
      </c>
      <c r="U50" s="3">
        <f t="shared" si="7"/>
        <v>106.06060606060606</v>
      </c>
    </row>
    <row r="51" spans="1:21">
      <c r="A51" s="15">
        <v>32</v>
      </c>
      <c r="B51" s="5" t="s">
        <v>46</v>
      </c>
      <c r="C51" s="4" t="s">
        <v>53</v>
      </c>
      <c r="D51" s="8">
        <v>7285</v>
      </c>
      <c r="E51" s="1">
        <f t="shared" si="8"/>
        <v>1311.3</v>
      </c>
      <c r="F51" s="18">
        <v>1183</v>
      </c>
      <c r="G51" s="3">
        <f t="shared" si="9"/>
        <v>90.215816365438883</v>
      </c>
      <c r="H51" s="1">
        <v>118</v>
      </c>
      <c r="I51" s="18">
        <v>127</v>
      </c>
      <c r="J51" s="3">
        <f t="shared" si="10"/>
        <v>107.62711864406779</v>
      </c>
      <c r="K51" s="1">
        <v>81</v>
      </c>
      <c r="L51" s="1">
        <v>26</v>
      </c>
      <c r="M51" s="1">
        <f t="shared" si="3"/>
        <v>32.098765432098766</v>
      </c>
      <c r="N51" s="1">
        <v>65</v>
      </c>
      <c r="O51" s="1">
        <f t="shared" si="4"/>
        <v>80.246913580246911</v>
      </c>
      <c r="P51" s="1">
        <f t="shared" si="5"/>
        <v>78.569999999999993</v>
      </c>
      <c r="Q51" s="1">
        <v>30</v>
      </c>
      <c r="R51" s="1">
        <f t="shared" si="6"/>
        <v>38.182512409316537</v>
      </c>
      <c r="S51" s="1">
        <v>106</v>
      </c>
      <c r="T51" s="18">
        <v>105</v>
      </c>
      <c r="U51" s="3">
        <f t="shared" si="7"/>
        <v>99.056603773584911</v>
      </c>
    </row>
    <row r="52" spans="1:21">
      <c r="A52" s="15">
        <v>41</v>
      </c>
      <c r="B52" s="5" t="s">
        <v>46</v>
      </c>
      <c r="C52" s="4" t="s">
        <v>62</v>
      </c>
      <c r="D52" s="8">
        <v>11621</v>
      </c>
      <c r="E52" s="1">
        <f t="shared" si="8"/>
        <v>2091.7799999999997</v>
      </c>
      <c r="F52" s="18">
        <v>1929</v>
      </c>
      <c r="G52" s="3">
        <f t="shared" si="9"/>
        <v>92.218110891202727</v>
      </c>
      <c r="H52" s="1">
        <v>155</v>
      </c>
      <c r="I52" s="18">
        <v>161</v>
      </c>
      <c r="J52" s="3">
        <f t="shared" si="10"/>
        <v>103.87096774193549</v>
      </c>
      <c r="K52" s="1">
        <v>121</v>
      </c>
      <c r="L52" s="1">
        <v>39</v>
      </c>
      <c r="M52" s="1">
        <f t="shared" si="3"/>
        <v>32.231404958677686</v>
      </c>
      <c r="N52" s="1">
        <v>88</v>
      </c>
      <c r="O52" s="1">
        <f t="shared" si="4"/>
        <v>72.727272727272734</v>
      </c>
      <c r="P52" s="1">
        <f t="shared" si="5"/>
        <v>117.36999999999999</v>
      </c>
      <c r="Q52" s="1">
        <v>35</v>
      </c>
      <c r="R52" s="1">
        <f t="shared" si="6"/>
        <v>29.82022663372242</v>
      </c>
      <c r="S52" s="1">
        <v>140</v>
      </c>
      <c r="T52" s="18">
        <v>148</v>
      </c>
      <c r="U52" s="3">
        <f t="shared" si="7"/>
        <v>105.71428571428572</v>
      </c>
    </row>
    <row r="53" spans="1:21">
      <c r="A53" s="15">
        <v>55</v>
      </c>
      <c r="B53" s="5" t="s">
        <v>46</v>
      </c>
      <c r="C53" s="4" t="s">
        <v>76</v>
      </c>
      <c r="D53" s="8">
        <v>8535</v>
      </c>
      <c r="E53" s="1">
        <f t="shared" si="8"/>
        <v>1536.3</v>
      </c>
      <c r="F53" s="18">
        <v>1437</v>
      </c>
      <c r="G53" s="3">
        <f t="shared" si="9"/>
        <v>93.536418668228862</v>
      </c>
      <c r="H53" s="1">
        <v>139</v>
      </c>
      <c r="I53" s="18">
        <v>123</v>
      </c>
      <c r="J53" s="3">
        <f t="shared" si="10"/>
        <v>88.489208633093526</v>
      </c>
      <c r="K53" s="1">
        <v>96</v>
      </c>
      <c r="L53" s="1">
        <v>31</v>
      </c>
      <c r="M53" s="1">
        <f t="shared" si="3"/>
        <v>32.291666666666671</v>
      </c>
      <c r="N53" s="1">
        <v>66</v>
      </c>
      <c r="O53" s="1">
        <f t="shared" si="4"/>
        <v>68.75</v>
      </c>
      <c r="P53" s="1">
        <f t="shared" si="5"/>
        <v>93.12</v>
      </c>
      <c r="Q53" s="1">
        <v>33</v>
      </c>
      <c r="R53" s="1">
        <f t="shared" si="6"/>
        <v>35.4381443298969</v>
      </c>
      <c r="S53" s="1">
        <v>126</v>
      </c>
      <c r="T53" s="18">
        <v>120</v>
      </c>
      <c r="U53" s="3">
        <f t="shared" si="7"/>
        <v>95.238095238095227</v>
      </c>
    </row>
    <row r="54" spans="1:21">
      <c r="A54" s="15">
        <v>58</v>
      </c>
      <c r="B54" s="5" t="s">
        <v>46</v>
      </c>
      <c r="C54" s="4" t="s">
        <v>79</v>
      </c>
      <c r="D54" s="8">
        <v>8700</v>
      </c>
      <c r="E54" s="1">
        <f t="shared" si="8"/>
        <v>1566</v>
      </c>
      <c r="F54" s="18">
        <v>1681</v>
      </c>
      <c r="G54" s="3">
        <f t="shared" si="9"/>
        <v>107.34355044699872</v>
      </c>
      <c r="H54" s="1">
        <v>114</v>
      </c>
      <c r="I54" s="18">
        <v>110</v>
      </c>
      <c r="J54" s="3">
        <f t="shared" si="10"/>
        <v>96.491228070175438</v>
      </c>
      <c r="K54" s="1">
        <v>87</v>
      </c>
      <c r="L54" s="1">
        <v>29</v>
      </c>
      <c r="M54" s="1">
        <f t="shared" si="3"/>
        <v>33.333333333333329</v>
      </c>
      <c r="N54" s="1">
        <v>0</v>
      </c>
      <c r="O54" s="1">
        <f t="shared" si="4"/>
        <v>0</v>
      </c>
      <c r="P54" s="1">
        <f t="shared" si="5"/>
        <v>84.39</v>
      </c>
      <c r="Q54" s="1">
        <v>28</v>
      </c>
      <c r="R54" s="1">
        <f t="shared" si="6"/>
        <v>33.179286645337122</v>
      </c>
      <c r="S54" s="1">
        <v>102</v>
      </c>
      <c r="T54" s="18">
        <v>101</v>
      </c>
      <c r="U54" s="3">
        <f t="shared" si="7"/>
        <v>99.019607843137265</v>
      </c>
    </row>
    <row r="55" spans="1:21">
      <c r="A55" s="15">
        <v>46</v>
      </c>
      <c r="B55" s="5" t="s">
        <v>46</v>
      </c>
      <c r="C55" s="4" t="s">
        <v>67</v>
      </c>
      <c r="D55" s="8">
        <v>11211</v>
      </c>
      <c r="E55" s="1">
        <f t="shared" si="8"/>
        <v>2017.98</v>
      </c>
      <c r="F55" s="18">
        <v>1738</v>
      </c>
      <c r="G55" s="3">
        <f t="shared" si="9"/>
        <v>86.125729690086132</v>
      </c>
      <c r="H55" s="1">
        <v>136</v>
      </c>
      <c r="I55" s="18">
        <v>117</v>
      </c>
      <c r="J55" s="3">
        <f t="shared" si="10"/>
        <v>86.029411764705884</v>
      </c>
      <c r="K55" s="1">
        <v>43</v>
      </c>
      <c r="L55" s="1">
        <v>15</v>
      </c>
      <c r="M55" s="1">
        <f t="shared" si="3"/>
        <v>34.883720930232556</v>
      </c>
      <c r="N55" s="1">
        <v>34</v>
      </c>
      <c r="O55" s="1">
        <f t="shared" si="4"/>
        <v>79.069767441860463</v>
      </c>
      <c r="P55" s="1">
        <f t="shared" si="5"/>
        <v>41.71</v>
      </c>
      <c r="Q55" s="1">
        <v>15</v>
      </c>
      <c r="R55" s="1">
        <f t="shared" si="6"/>
        <v>35.962598897146968</v>
      </c>
      <c r="S55" s="1">
        <v>122</v>
      </c>
      <c r="T55" s="18">
        <v>99</v>
      </c>
      <c r="U55" s="3">
        <f t="shared" si="7"/>
        <v>81.147540983606561</v>
      </c>
    </row>
    <row r="56" spans="1:21">
      <c r="A56" s="15">
        <v>45</v>
      </c>
      <c r="B56" s="5" t="s">
        <v>46</v>
      </c>
      <c r="C56" s="4" t="s">
        <v>66</v>
      </c>
      <c r="D56" s="8">
        <v>6390</v>
      </c>
      <c r="E56" s="1">
        <f t="shared" si="8"/>
        <v>1150.2</v>
      </c>
      <c r="F56" s="18">
        <v>1140</v>
      </c>
      <c r="G56" s="3">
        <f t="shared" si="9"/>
        <v>99.113197704746995</v>
      </c>
      <c r="H56" s="1">
        <v>88.2</v>
      </c>
      <c r="I56" s="18">
        <v>76</v>
      </c>
      <c r="J56" s="3">
        <f t="shared" si="10"/>
        <v>86.167800453514729</v>
      </c>
      <c r="K56" s="1">
        <v>60</v>
      </c>
      <c r="L56" s="1">
        <v>22</v>
      </c>
      <c r="M56" s="1">
        <f t="shared" si="3"/>
        <v>36.666666666666664</v>
      </c>
      <c r="N56" s="1">
        <v>45</v>
      </c>
      <c r="O56" s="1">
        <f t="shared" si="4"/>
        <v>75</v>
      </c>
      <c r="P56" s="1">
        <f t="shared" si="5"/>
        <v>58.199999999999996</v>
      </c>
      <c r="Q56" s="1">
        <v>21</v>
      </c>
      <c r="R56" s="1">
        <f t="shared" si="6"/>
        <v>36.082474226804131</v>
      </c>
      <c r="S56" s="1">
        <v>80</v>
      </c>
      <c r="T56" s="18">
        <v>66</v>
      </c>
      <c r="U56" s="3">
        <f t="shared" si="7"/>
        <v>82.5</v>
      </c>
    </row>
    <row r="57" spans="1:21">
      <c r="A57" s="15">
        <v>51</v>
      </c>
      <c r="B57" s="5" t="s">
        <v>46</v>
      </c>
      <c r="C57" s="4" t="s">
        <v>72</v>
      </c>
      <c r="D57" s="8">
        <v>5050</v>
      </c>
      <c r="E57" s="3">
        <f t="shared" si="8"/>
        <v>909</v>
      </c>
      <c r="F57" s="18">
        <v>906</v>
      </c>
      <c r="G57" s="3">
        <f t="shared" si="9"/>
        <v>99.669966996699671</v>
      </c>
      <c r="H57" s="1">
        <v>77.2</v>
      </c>
      <c r="I57" s="18">
        <v>71</v>
      </c>
      <c r="J57" s="3">
        <f t="shared" si="10"/>
        <v>91.968911917098438</v>
      </c>
      <c r="K57" s="3">
        <v>49</v>
      </c>
      <c r="L57" s="3">
        <v>18</v>
      </c>
      <c r="M57" s="1">
        <f t="shared" si="3"/>
        <v>36.734693877551024</v>
      </c>
      <c r="N57" s="3">
        <v>31</v>
      </c>
      <c r="O57" s="1">
        <f t="shared" si="4"/>
        <v>63.265306122448983</v>
      </c>
      <c r="P57" s="3">
        <f t="shared" si="5"/>
        <v>47.53</v>
      </c>
      <c r="Q57" s="3">
        <v>20</v>
      </c>
      <c r="R57" s="1">
        <f t="shared" si="6"/>
        <v>42.078687144961073</v>
      </c>
      <c r="S57" s="1">
        <v>70</v>
      </c>
      <c r="T57" s="18">
        <v>82</v>
      </c>
      <c r="U57" s="3">
        <f t="shared" si="7"/>
        <v>117.14285714285715</v>
      </c>
    </row>
    <row r="58" spans="1:21">
      <c r="A58" s="15">
        <v>26</v>
      </c>
      <c r="B58" s="5" t="s">
        <v>46</v>
      </c>
      <c r="C58" s="4" t="s">
        <v>47</v>
      </c>
      <c r="D58" s="8">
        <v>9182</v>
      </c>
      <c r="E58" s="1">
        <f t="shared" si="8"/>
        <v>1652.76</v>
      </c>
      <c r="F58" s="18">
        <v>1394</v>
      </c>
      <c r="G58" s="3">
        <f t="shared" si="9"/>
        <v>84.343764369902459</v>
      </c>
      <c r="H58" s="1">
        <v>138</v>
      </c>
      <c r="I58" s="18">
        <v>101</v>
      </c>
      <c r="J58" s="3">
        <f t="shared" si="10"/>
        <v>73.188405797101453</v>
      </c>
      <c r="K58" s="1">
        <v>81</v>
      </c>
      <c r="L58" s="1">
        <v>31</v>
      </c>
      <c r="M58" s="1">
        <f t="shared" si="3"/>
        <v>38.271604938271601</v>
      </c>
      <c r="N58" s="1">
        <v>51</v>
      </c>
      <c r="O58" s="1">
        <f t="shared" si="4"/>
        <v>62.962962962962962</v>
      </c>
      <c r="P58" s="1">
        <f t="shared" si="5"/>
        <v>78.569999999999993</v>
      </c>
      <c r="Q58" s="1">
        <v>32</v>
      </c>
      <c r="R58" s="1">
        <f t="shared" si="6"/>
        <v>40.728013236604305</v>
      </c>
      <c r="S58" s="1">
        <v>124</v>
      </c>
      <c r="T58" s="18">
        <v>111</v>
      </c>
      <c r="U58" s="3">
        <f t="shared" si="7"/>
        <v>89.516129032258064</v>
      </c>
    </row>
    <row r="59" spans="1:21">
      <c r="A59" s="15">
        <v>40</v>
      </c>
      <c r="B59" s="5" t="s">
        <v>46</v>
      </c>
      <c r="C59" s="4" t="s">
        <v>61</v>
      </c>
      <c r="D59" s="8">
        <v>5914</v>
      </c>
      <c r="E59" s="1">
        <f t="shared" si="8"/>
        <v>1064.52</v>
      </c>
      <c r="F59" s="18">
        <v>1156</v>
      </c>
      <c r="G59" s="3">
        <f t="shared" si="9"/>
        <v>108.59354450832299</v>
      </c>
      <c r="H59" s="1">
        <v>83.8</v>
      </c>
      <c r="I59" s="18">
        <v>75</v>
      </c>
      <c r="J59" s="3">
        <f t="shared" si="10"/>
        <v>89.498806682577566</v>
      </c>
      <c r="K59" s="1">
        <v>64</v>
      </c>
      <c r="L59" s="1">
        <v>25</v>
      </c>
      <c r="M59" s="1">
        <f t="shared" si="3"/>
        <v>39.0625</v>
      </c>
      <c r="N59" s="1">
        <v>46</v>
      </c>
      <c r="O59" s="1">
        <f t="shared" si="4"/>
        <v>71.875</v>
      </c>
      <c r="P59" s="1">
        <f t="shared" si="5"/>
        <v>62.08</v>
      </c>
      <c r="Q59" s="1">
        <v>22</v>
      </c>
      <c r="R59" s="1">
        <f t="shared" si="6"/>
        <v>35.438144329896907</v>
      </c>
      <c r="S59" s="1">
        <v>76</v>
      </c>
      <c r="T59" s="18">
        <v>69</v>
      </c>
      <c r="U59" s="3">
        <f t="shared" si="7"/>
        <v>90.789473684210535</v>
      </c>
    </row>
    <row r="60" spans="1:21">
      <c r="A60" s="15">
        <v>57</v>
      </c>
      <c r="B60" s="5" t="s">
        <v>46</v>
      </c>
      <c r="C60" s="4" t="s">
        <v>78</v>
      </c>
      <c r="D60" s="8">
        <v>7752</v>
      </c>
      <c r="E60" s="1">
        <f t="shared" si="8"/>
        <v>1395.36</v>
      </c>
      <c r="F60" s="18">
        <v>1393</v>
      </c>
      <c r="G60" s="3">
        <f t="shared" si="9"/>
        <v>99.830868019722516</v>
      </c>
      <c r="H60" s="1">
        <v>91.5</v>
      </c>
      <c r="I60" s="18">
        <v>89</v>
      </c>
      <c r="J60" s="3">
        <f t="shared" si="10"/>
        <v>97.267759562841533</v>
      </c>
      <c r="K60" s="1">
        <v>71</v>
      </c>
      <c r="L60" s="1">
        <v>30</v>
      </c>
      <c r="M60" s="1">
        <f t="shared" si="3"/>
        <v>42.25352112676056</v>
      </c>
      <c r="N60" s="1">
        <v>41</v>
      </c>
      <c r="O60" s="1">
        <f t="shared" si="4"/>
        <v>57.74647887323944</v>
      </c>
      <c r="P60" s="1">
        <f t="shared" si="5"/>
        <v>68.87</v>
      </c>
      <c r="Q60" s="1">
        <v>18</v>
      </c>
      <c r="R60" s="1">
        <f t="shared" si="6"/>
        <v>26.136198635109626</v>
      </c>
      <c r="S60" s="1">
        <v>83</v>
      </c>
      <c r="T60" s="18">
        <v>86</v>
      </c>
      <c r="U60" s="3">
        <f t="shared" si="7"/>
        <v>103.6144578313253</v>
      </c>
    </row>
    <row r="61" spans="1:21">
      <c r="A61" s="15">
        <v>38</v>
      </c>
      <c r="B61" s="5" t="s">
        <v>46</v>
      </c>
      <c r="C61" s="4" t="s">
        <v>59</v>
      </c>
      <c r="D61" s="8">
        <v>8222</v>
      </c>
      <c r="E61" s="1">
        <f t="shared" si="8"/>
        <v>1479.96</v>
      </c>
      <c r="F61" s="18">
        <v>1635</v>
      </c>
      <c r="G61" s="3">
        <f t="shared" si="9"/>
        <v>110.47595880969756</v>
      </c>
      <c r="H61" s="1">
        <v>122.3</v>
      </c>
      <c r="I61" s="18">
        <v>94</v>
      </c>
      <c r="J61" s="3">
        <f t="shared" si="10"/>
        <v>76.860179885527387</v>
      </c>
      <c r="K61" s="1">
        <v>62</v>
      </c>
      <c r="L61" s="1">
        <v>27</v>
      </c>
      <c r="M61" s="1">
        <f t="shared" si="3"/>
        <v>43.548387096774192</v>
      </c>
      <c r="N61" s="1">
        <v>52</v>
      </c>
      <c r="O61" s="1">
        <f t="shared" si="4"/>
        <v>83.870967741935488</v>
      </c>
      <c r="P61" s="1">
        <f t="shared" si="5"/>
        <v>60.14</v>
      </c>
      <c r="Q61" s="1">
        <v>25</v>
      </c>
      <c r="R61" s="1">
        <f t="shared" si="6"/>
        <v>41.569670768207516</v>
      </c>
      <c r="S61" s="1">
        <v>111</v>
      </c>
      <c r="T61" s="18">
        <v>106</v>
      </c>
      <c r="U61" s="3">
        <f t="shared" si="7"/>
        <v>95.495495495495504</v>
      </c>
    </row>
    <row r="62" spans="1:21">
      <c r="A62" s="15">
        <v>63</v>
      </c>
      <c r="B62" s="5" t="s">
        <v>82</v>
      </c>
      <c r="C62" s="8" t="s">
        <v>85</v>
      </c>
      <c r="D62" s="5">
        <v>10315</v>
      </c>
      <c r="E62" s="9">
        <f t="shared" si="8"/>
        <v>1856.6999999999998</v>
      </c>
      <c r="F62" s="18">
        <v>2007</v>
      </c>
      <c r="G62" s="3">
        <f t="shared" si="9"/>
        <v>108.09500727096462</v>
      </c>
      <c r="H62" s="5">
        <v>136</v>
      </c>
      <c r="I62" s="18">
        <v>154</v>
      </c>
      <c r="J62" s="3">
        <f t="shared" si="10"/>
        <v>113.23529411764706</v>
      </c>
      <c r="K62" s="1">
        <v>96</v>
      </c>
      <c r="L62" s="1">
        <v>15</v>
      </c>
      <c r="M62" s="3">
        <f t="shared" si="3"/>
        <v>15.625</v>
      </c>
      <c r="N62" s="1">
        <v>47</v>
      </c>
      <c r="O62" s="3">
        <f t="shared" si="4"/>
        <v>48.958333333333329</v>
      </c>
      <c r="P62" s="3">
        <f t="shared" si="5"/>
        <v>93.12</v>
      </c>
      <c r="Q62" s="1">
        <v>20</v>
      </c>
      <c r="R62" s="3">
        <f t="shared" si="6"/>
        <v>21.477663230240548</v>
      </c>
      <c r="S62" s="5">
        <v>124</v>
      </c>
      <c r="T62" s="18">
        <v>126</v>
      </c>
      <c r="U62" s="3">
        <f t="shared" si="7"/>
        <v>101.61290322580645</v>
      </c>
    </row>
    <row r="63" spans="1:21">
      <c r="A63" s="15">
        <v>67</v>
      </c>
      <c r="B63" s="5" t="s">
        <v>82</v>
      </c>
      <c r="C63" s="8" t="s">
        <v>89</v>
      </c>
      <c r="D63" s="5">
        <v>12989</v>
      </c>
      <c r="E63" s="9">
        <f t="shared" si="8"/>
        <v>2338.02</v>
      </c>
      <c r="F63" s="18">
        <v>3633</v>
      </c>
      <c r="G63" s="3">
        <f t="shared" si="9"/>
        <v>155.38789231914183</v>
      </c>
      <c r="H63" s="5">
        <v>177</v>
      </c>
      <c r="I63" s="18">
        <v>174</v>
      </c>
      <c r="J63" s="3">
        <f t="shared" si="10"/>
        <v>98.305084745762713</v>
      </c>
      <c r="K63" s="1">
        <v>141</v>
      </c>
      <c r="L63" s="1">
        <v>26</v>
      </c>
      <c r="M63" s="3">
        <f t="shared" si="3"/>
        <v>18.439716312056735</v>
      </c>
      <c r="N63" s="1">
        <v>0</v>
      </c>
      <c r="O63" s="3">
        <f t="shared" si="4"/>
        <v>0</v>
      </c>
      <c r="P63" s="3">
        <f t="shared" si="5"/>
        <v>136.77000000000001</v>
      </c>
      <c r="Q63" s="1">
        <v>42</v>
      </c>
      <c r="R63" s="3">
        <f t="shared" si="6"/>
        <v>30.708488703663082</v>
      </c>
      <c r="S63" s="5">
        <v>163</v>
      </c>
      <c r="T63" s="18">
        <v>152</v>
      </c>
      <c r="U63" s="3">
        <f t="shared" si="7"/>
        <v>93.251533742331276</v>
      </c>
    </row>
    <row r="64" spans="1:21">
      <c r="A64" s="15">
        <v>72</v>
      </c>
      <c r="B64" s="5" t="s">
        <v>82</v>
      </c>
      <c r="C64" s="8" t="s">
        <v>94</v>
      </c>
      <c r="D64" s="5">
        <v>9093</v>
      </c>
      <c r="E64" s="9">
        <f t="shared" si="8"/>
        <v>1636.74</v>
      </c>
      <c r="F64" s="18">
        <v>1653</v>
      </c>
      <c r="G64" s="3">
        <f t="shared" si="9"/>
        <v>100.99343817588621</v>
      </c>
      <c r="H64" s="5">
        <v>124</v>
      </c>
      <c r="I64" s="18">
        <v>70</v>
      </c>
      <c r="J64" s="3">
        <f t="shared" si="10"/>
        <v>56.451612903225815</v>
      </c>
      <c r="K64" s="1">
        <v>43</v>
      </c>
      <c r="L64" s="1">
        <v>8</v>
      </c>
      <c r="M64" s="3">
        <f t="shared" si="3"/>
        <v>18.604651162790699</v>
      </c>
      <c r="N64" s="1">
        <v>20</v>
      </c>
      <c r="O64" s="3">
        <f t="shared" si="4"/>
        <v>46.511627906976742</v>
      </c>
      <c r="P64" s="3">
        <f t="shared" si="5"/>
        <v>41.71</v>
      </c>
      <c r="Q64" s="1">
        <v>15</v>
      </c>
      <c r="R64" s="3">
        <f t="shared" si="6"/>
        <v>35.962598897146968</v>
      </c>
      <c r="S64" s="5">
        <v>114</v>
      </c>
      <c r="T64" s="18">
        <v>63</v>
      </c>
      <c r="U64" s="3">
        <f t="shared" si="7"/>
        <v>55.26315789473685</v>
      </c>
    </row>
    <row r="65" spans="1:21">
      <c r="A65" s="15">
        <v>95</v>
      </c>
      <c r="B65" s="5" t="s">
        <v>82</v>
      </c>
      <c r="C65" s="8" t="s">
        <v>117</v>
      </c>
      <c r="D65" s="5">
        <v>6900</v>
      </c>
      <c r="E65" s="9">
        <f t="shared" si="8"/>
        <v>1242</v>
      </c>
      <c r="F65" s="18">
        <v>1071</v>
      </c>
      <c r="G65" s="3">
        <f t="shared" si="9"/>
        <v>86.231884057971016</v>
      </c>
      <c r="H65" s="5">
        <v>61</v>
      </c>
      <c r="I65" s="18">
        <v>50</v>
      </c>
      <c r="J65" s="3">
        <f t="shared" si="10"/>
        <v>81.967213114754102</v>
      </c>
      <c r="K65" s="1">
        <v>34</v>
      </c>
      <c r="L65" s="1">
        <v>7</v>
      </c>
      <c r="M65" s="3">
        <f t="shared" si="3"/>
        <v>20.588235294117645</v>
      </c>
      <c r="N65" s="1">
        <v>22</v>
      </c>
      <c r="O65" s="3">
        <f t="shared" si="4"/>
        <v>64.705882352941174</v>
      </c>
      <c r="P65" s="3">
        <f t="shared" si="5"/>
        <v>32.979999999999997</v>
      </c>
      <c r="Q65" s="1">
        <v>11</v>
      </c>
      <c r="R65" s="3">
        <f t="shared" si="6"/>
        <v>33.353547604608856</v>
      </c>
      <c r="S65" s="5">
        <v>56</v>
      </c>
      <c r="T65" s="18">
        <v>39</v>
      </c>
      <c r="U65" s="3">
        <f t="shared" si="7"/>
        <v>69.642857142857139</v>
      </c>
    </row>
    <row r="66" spans="1:21">
      <c r="A66" s="15">
        <v>65</v>
      </c>
      <c r="B66" s="5" t="s">
        <v>82</v>
      </c>
      <c r="C66" s="8" t="s">
        <v>87</v>
      </c>
      <c r="D66" s="5">
        <v>9484</v>
      </c>
      <c r="E66" s="9">
        <f t="shared" si="8"/>
        <v>1707.12</v>
      </c>
      <c r="F66" s="18">
        <v>2162</v>
      </c>
      <c r="G66" s="3">
        <f t="shared" si="9"/>
        <v>126.64604714372744</v>
      </c>
      <c r="H66" s="5">
        <v>128</v>
      </c>
      <c r="I66" s="18">
        <v>123</v>
      </c>
      <c r="J66" s="3">
        <f t="shared" si="10"/>
        <v>96.09375</v>
      </c>
      <c r="K66" s="1">
        <v>95</v>
      </c>
      <c r="L66" s="1">
        <v>20</v>
      </c>
      <c r="M66" s="3">
        <f t="shared" ref="M66:M129" si="11">L66/K66*100</f>
        <v>21.052631578947366</v>
      </c>
      <c r="N66" s="1">
        <v>0</v>
      </c>
      <c r="O66" s="3">
        <f t="shared" ref="O66:O129" si="12">N66/K66*100</f>
        <v>0</v>
      </c>
      <c r="P66" s="3">
        <f t="shared" ref="P66:P129" si="13">K66*97%</f>
        <v>92.149999999999991</v>
      </c>
      <c r="Q66" s="1">
        <v>26</v>
      </c>
      <c r="R66" s="3">
        <f t="shared" ref="R66:R129" si="14">Q66/P66*100</f>
        <v>28.214867064568637</v>
      </c>
      <c r="S66" s="5">
        <v>116</v>
      </c>
      <c r="T66" s="18">
        <v>106</v>
      </c>
      <c r="U66" s="3">
        <f t="shared" ref="U66:U129" si="15">T66/S66*100</f>
        <v>91.379310344827587</v>
      </c>
    </row>
    <row r="67" spans="1:21">
      <c r="A67" s="15">
        <v>88</v>
      </c>
      <c r="B67" s="5" t="s">
        <v>82</v>
      </c>
      <c r="C67" s="8" t="s">
        <v>110</v>
      </c>
      <c r="D67" s="5">
        <v>9060</v>
      </c>
      <c r="E67" s="9">
        <f t="shared" si="8"/>
        <v>1630.8</v>
      </c>
      <c r="F67" s="18">
        <v>1944</v>
      </c>
      <c r="G67" s="3">
        <f t="shared" si="9"/>
        <v>119.20529801324504</v>
      </c>
      <c r="H67" s="5">
        <v>186</v>
      </c>
      <c r="I67" s="18">
        <v>161</v>
      </c>
      <c r="J67" s="3">
        <f t="shared" si="10"/>
        <v>86.55913978494624</v>
      </c>
      <c r="K67" s="1">
        <v>130</v>
      </c>
      <c r="L67" s="1">
        <v>30</v>
      </c>
      <c r="M67" s="3">
        <f t="shared" si="11"/>
        <v>23.076923076923077</v>
      </c>
      <c r="N67" s="1">
        <v>61</v>
      </c>
      <c r="O67" s="3">
        <f t="shared" si="12"/>
        <v>46.92307692307692</v>
      </c>
      <c r="P67" s="3">
        <f t="shared" si="13"/>
        <v>126.1</v>
      </c>
      <c r="Q67" s="1">
        <v>36</v>
      </c>
      <c r="R67" s="3">
        <f t="shared" si="14"/>
        <v>28.548770816812059</v>
      </c>
      <c r="S67" s="5">
        <v>169</v>
      </c>
      <c r="T67" s="18">
        <v>145</v>
      </c>
      <c r="U67" s="3">
        <f t="shared" si="15"/>
        <v>85.798816568047343</v>
      </c>
    </row>
    <row r="68" spans="1:21">
      <c r="A68" s="15">
        <v>91</v>
      </c>
      <c r="B68" s="5" t="s">
        <v>82</v>
      </c>
      <c r="C68" s="8" t="s">
        <v>113</v>
      </c>
      <c r="D68" s="5">
        <v>9263</v>
      </c>
      <c r="E68" s="9">
        <f t="shared" si="8"/>
        <v>1667.34</v>
      </c>
      <c r="F68" s="18">
        <v>2343</v>
      </c>
      <c r="G68" s="3">
        <f t="shared" si="9"/>
        <v>140.52322861563928</v>
      </c>
      <c r="H68" s="5">
        <v>182</v>
      </c>
      <c r="I68" s="18">
        <v>182</v>
      </c>
      <c r="J68" s="3">
        <f t="shared" si="10"/>
        <v>100</v>
      </c>
      <c r="K68" s="1">
        <v>136</v>
      </c>
      <c r="L68" s="1">
        <v>33</v>
      </c>
      <c r="M68" s="3">
        <f t="shared" si="11"/>
        <v>24.264705882352942</v>
      </c>
      <c r="N68" s="1">
        <v>0</v>
      </c>
      <c r="O68" s="3">
        <f t="shared" si="12"/>
        <v>0</v>
      </c>
      <c r="P68" s="3">
        <f t="shared" si="13"/>
        <v>131.91999999999999</v>
      </c>
      <c r="Q68" s="1">
        <v>38</v>
      </c>
      <c r="R68" s="3">
        <f t="shared" si="14"/>
        <v>28.805336567616742</v>
      </c>
      <c r="S68" s="5">
        <v>164</v>
      </c>
      <c r="T68" s="18">
        <v>175</v>
      </c>
      <c r="U68" s="3">
        <f t="shared" si="15"/>
        <v>106.70731707317074</v>
      </c>
    </row>
    <row r="69" spans="1:21">
      <c r="A69" s="15">
        <v>96</v>
      </c>
      <c r="B69" s="5" t="s">
        <v>82</v>
      </c>
      <c r="C69" s="8" t="s">
        <v>118</v>
      </c>
      <c r="D69" s="5">
        <v>6378</v>
      </c>
      <c r="E69" s="9">
        <f t="shared" si="8"/>
        <v>1148.04</v>
      </c>
      <c r="F69" s="18">
        <v>2096</v>
      </c>
      <c r="G69" s="3">
        <f t="shared" si="9"/>
        <v>182.57203581756733</v>
      </c>
      <c r="H69" s="5">
        <v>106</v>
      </c>
      <c r="I69" s="18">
        <v>103</v>
      </c>
      <c r="J69" s="3">
        <f t="shared" si="10"/>
        <v>97.169811320754718</v>
      </c>
      <c r="K69" s="1">
        <v>86</v>
      </c>
      <c r="L69" s="1">
        <v>21</v>
      </c>
      <c r="M69" s="3">
        <f t="shared" si="11"/>
        <v>24.418604651162788</v>
      </c>
      <c r="N69" s="1">
        <v>60</v>
      </c>
      <c r="O69" s="3">
        <f t="shared" si="12"/>
        <v>69.767441860465112</v>
      </c>
      <c r="P69" s="3">
        <f t="shared" si="13"/>
        <v>83.42</v>
      </c>
      <c r="Q69" s="1">
        <v>24</v>
      </c>
      <c r="R69" s="3">
        <f t="shared" si="14"/>
        <v>28.770079117717572</v>
      </c>
      <c r="S69" s="5">
        <v>96</v>
      </c>
      <c r="T69" s="18">
        <v>89</v>
      </c>
      <c r="U69" s="3">
        <f t="shared" si="15"/>
        <v>92.708333333333343</v>
      </c>
    </row>
    <row r="70" spans="1:21">
      <c r="A70" s="15">
        <v>70</v>
      </c>
      <c r="B70" s="5" t="s">
        <v>82</v>
      </c>
      <c r="C70" s="8" t="s">
        <v>92</v>
      </c>
      <c r="D70" s="5">
        <v>7296</v>
      </c>
      <c r="E70" s="9">
        <f t="shared" si="8"/>
        <v>1313.28</v>
      </c>
      <c r="F70" s="18">
        <v>1325</v>
      </c>
      <c r="G70" s="3">
        <f t="shared" si="9"/>
        <v>100.89242202729045</v>
      </c>
      <c r="H70" s="5">
        <v>64</v>
      </c>
      <c r="I70" s="18">
        <v>65</v>
      </c>
      <c r="J70" s="3">
        <f t="shared" si="10"/>
        <v>101.5625</v>
      </c>
      <c r="K70" s="1">
        <v>45</v>
      </c>
      <c r="L70" s="1">
        <v>11</v>
      </c>
      <c r="M70" s="3">
        <f t="shared" si="11"/>
        <v>24.444444444444443</v>
      </c>
      <c r="N70" s="1">
        <v>40</v>
      </c>
      <c r="O70" s="3">
        <f t="shared" si="12"/>
        <v>88.888888888888886</v>
      </c>
      <c r="P70" s="3">
        <f t="shared" si="13"/>
        <v>43.65</v>
      </c>
      <c r="Q70" s="1">
        <v>11</v>
      </c>
      <c r="R70" s="3">
        <f t="shared" si="14"/>
        <v>25.200458190148911</v>
      </c>
      <c r="S70" s="5">
        <v>58</v>
      </c>
      <c r="T70" s="18">
        <v>64</v>
      </c>
      <c r="U70" s="3">
        <f t="shared" si="15"/>
        <v>110.34482758620689</v>
      </c>
    </row>
    <row r="71" spans="1:21">
      <c r="A71" s="15">
        <v>80</v>
      </c>
      <c r="B71" s="5" t="s">
        <v>82</v>
      </c>
      <c r="C71" s="8" t="s">
        <v>102</v>
      </c>
      <c r="D71" s="5">
        <v>9510</v>
      </c>
      <c r="E71" s="9">
        <f t="shared" si="8"/>
        <v>1711.8</v>
      </c>
      <c r="F71" s="18">
        <v>2673</v>
      </c>
      <c r="G71" s="3">
        <f t="shared" si="9"/>
        <v>156.15141955835963</v>
      </c>
      <c r="H71" s="5">
        <v>160</v>
      </c>
      <c r="I71" s="18">
        <v>134</v>
      </c>
      <c r="J71" s="3">
        <f t="shared" si="10"/>
        <v>83.75</v>
      </c>
      <c r="K71" s="1">
        <v>102</v>
      </c>
      <c r="L71" s="1">
        <v>25</v>
      </c>
      <c r="M71" s="3">
        <f t="shared" si="11"/>
        <v>24.509803921568626</v>
      </c>
      <c r="N71" s="1">
        <v>64</v>
      </c>
      <c r="O71" s="3">
        <f t="shared" si="12"/>
        <v>62.745098039215684</v>
      </c>
      <c r="P71" s="3">
        <f t="shared" si="13"/>
        <v>98.94</v>
      </c>
      <c r="Q71" s="1">
        <v>25</v>
      </c>
      <c r="R71" s="3">
        <f t="shared" si="14"/>
        <v>25.267839094400646</v>
      </c>
      <c r="S71" s="5">
        <v>148</v>
      </c>
      <c r="T71" s="18">
        <v>125</v>
      </c>
      <c r="U71" s="3">
        <f t="shared" si="15"/>
        <v>84.459459459459467</v>
      </c>
    </row>
    <row r="72" spans="1:21">
      <c r="A72" s="15">
        <v>69</v>
      </c>
      <c r="B72" s="5" t="s">
        <v>82</v>
      </c>
      <c r="C72" s="8" t="s">
        <v>91</v>
      </c>
      <c r="D72" s="5">
        <v>9928</v>
      </c>
      <c r="E72" s="9">
        <f t="shared" si="8"/>
        <v>1787.04</v>
      </c>
      <c r="F72" s="18">
        <v>2263</v>
      </c>
      <c r="G72" s="3">
        <f t="shared" si="9"/>
        <v>126.63398692810458</v>
      </c>
      <c r="H72" s="5">
        <v>153</v>
      </c>
      <c r="I72" s="18">
        <v>166</v>
      </c>
      <c r="J72" s="3">
        <f t="shared" si="10"/>
        <v>108.49673202614379</v>
      </c>
      <c r="K72" s="1">
        <v>114</v>
      </c>
      <c r="L72" s="1">
        <v>28</v>
      </c>
      <c r="M72" s="3">
        <f t="shared" si="11"/>
        <v>24.561403508771928</v>
      </c>
      <c r="N72" s="1">
        <v>61</v>
      </c>
      <c r="O72" s="3">
        <f t="shared" si="12"/>
        <v>53.508771929824562</v>
      </c>
      <c r="P72" s="3">
        <f t="shared" si="13"/>
        <v>110.58</v>
      </c>
      <c r="Q72" s="1">
        <v>31</v>
      </c>
      <c r="R72" s="3">
        <f t="shared" si="14"/>
        <v>28.034002532103454</v>
      </c>
      <c r="S72" s="5">
        <v>139</v>
      </c>
      <c r="T72" s="18">
        <v>141</v>
      </c>
      <c r="U72" s="3">
        <f t="shared" si="15"/>
        <v>101.43884892086331</v>
      </c>
    </row>
    <row r="73" spans="1:21">
      <c r="A73" s="15">
        <v>64</v>
      </c>
      <c r="B73" s="5" t="s">
        <v>82</v>
      </c>
      <c r="C73" s="8" t="s">
        <v>86</v>
      </c>
      <c r="D73" s="5">
        <v>6744</v>
      </c>
      <c r="E73" s="9">
        <f t="shared" si="8"/>
        <v>1213.9199999999998</v>
      </c>
      <c r="F73" s="18">
        <v>1907</v>
      </c>
      <c r="G73" s="3">
        <f t="shared" si="9"/>
        <v>157.09437195202324</v>
      </c>
      <c r="H73" s="5">
        <v>91</v>
      </c>
      <c r="I73" s="18">
        <v>94</v>
      </c>
      <c r="J73" s="3">
        <f t="shared" si="10"/>
        <v>103.29670329670331</v>
      </c>
      <c r="K73" s="1">
        <v>63</v>
      </c>
      <c r="L73" s="1">
        <v>16</v>
      </c>
      <c r="M73" s="3">
        <f t="shared" si="11"/>
        <v>25.396825396825395</v>
      </c>
      <c r="N73" s="1">
        <v>36</v>
      </c>
      <c r="O73" s="3">
        <f t="shared" si="12"/>
        <v>57.142857142857139</v>
      </c>
      <c r="P73" s="3">
        <f t="shared" si="13"/>
        <v>61.11</v>
      </c>
      <c r="Q73" s="1">
        <v>4</v>
      </c>
      <c r="R73" s="3">
        <f t="shared" si="14"/>
        <v>6.545573555882835</v>
      </c>
      <c r="S73" s="5">
        <v>84</v>
      </c>
      <c r="T73" s="18">
        <v>61</v>
      </c>
      <c r="U73" s="3">
        <f t="shared" si="15"/>
        <v>72.61904761904762</v>
      </c>
    </row>
    <row r="74" spans="1:21">
      <c r="A74" s="15">
        <v>92</v>
      </c>
      <c r="B74" s="5" t="s">
        <v>82</v>
      </c>
      <c r="C74" s="8" t="s">
        <v>114</v>
      </c>
      <c r="D74" s="5">
        <v>8196</v>
      </c>
      <c r="E74" s="9">
        <f t="shared" si="8"/>
        <v>1475.28</v>
      </c>
      <c r="F74" s="18">
        <v>1905</v>
      </c>
      <c r="G74" s="3">
        <f t="shared" si="9"/>
        <v>129.12802993330078</v>
      </c>
      <c r="H74" s="5">
        <v>153</v>
      </c>
      <c r="I74" s="18">
        <v>105</v>
      </c>
      <c r="J74" s="3">
        <f t="shared" si="10"/>
        <v>68.627450980392155</v>
      </c>
      <c r="K74" s="1">
        <v>86</v>
      </c>
      <c r="L74" s="1">
        <v>23</v>
      </c>
      <c r="M74" s="3">
        <f t="shared" si="11"/>
        <v>26.744186046511626</v>
      </c>
      <c r="N74" s="1">
        <v>59</v>
      </c>
      <c r="O74" s="3">
        <f t="shared" si="12"/>
        <v>68.604651162790702</v>
      </c>
      <c r="P74" s="3">
        <f t="shared" si="13"/>
        <v>83.42</v>
      </c>
      <c r="Q74" s="1">
        <v>28</v>
      </c>
      <c r="R74" s="3">
        <f t="shared" si="14"/>
        <v>33.565092304003834</v>
      </c>
      <c r="S74" s="5">
        <v>139</v>
      </c>
      <c r="T74" s="18">
        <v>102</v>
      </c>
      <c r="U74" s="3">
        <f t="shared" si="15"/>
        <v>73.381294964028783</v>
      </c>
    </row>
    <row r="75" spans="1:21">
      <c r="A75" s="15">
        <v>79</v>
      </c>
      <c r="B75" s="5" t="s">
        <v>82</v>
      </c>
      <c r="C75" s="8" t="s">
        <v>101</v>
      </c>
      <c r="D75" s="5">
        <v>13082</v>
      </c>
      <c r="E75" s="9">
        <f t="shared" si="8"/>
        <v>2354.7599999999998</v>
      </c>
      <c r="F75" s="18">
        <v>3259</v>
      </c>
      <c r="G75" s="3">
        <f t="shared" si="9"/>
        <v>138.40051640082217</v>
      </c>
      <c r="H75" s="5">
        <v>144</v>
      </c>
      <c r="I75" s="18">
        <v>143</v>
      </c>
      <c r="J75" s="3">
        <f t="shared" si="10"/>
        <v>99.305555555555557</v>
      </c>
      <c r="K75" s="1">
        <v>104</v>
      </c>
      <c r="L75" s="1">
        <v>28</v>
      </c>
      <c r="M75" s="3">
        <f t="shared" si="11"/>
        <v>26.923076923076923</v>
      </c>
      <c r="N75" s="1">
        <v>50</v>
      </c>
      <c r="O75" s="3">
        <f t="shared" si="12"/>
        <v>48.07692307692308</v>
      </c>
      <c r="P75" s="3">
        <f t="shared" si="13"/>
        <v>100.88</v>
      </c>
      <c r="Q75" s="1">
        <v>31</v>
      </c>
      <c r="R75" s="3">
        <f t="shared" si="14"/>
        <v>30.729579698651865</v>
      </c>
      <c r="S75" s="5">
        <v>122</v>
      </c>
      <c r="T75" s="18">
        <v>129</v>
      </c>
      <c r="U75" s="3">
        <f t="shared" si="15"/>
        <v>105.73770491803278</v>
      </c>
    </row>
    <row r="76" spans="1:21">
      <c r="A76" s="15">
        <v>85</v>
      </c>
      <c r="B76" s="5" t="s">
        <v>82</v>
      </c>
      <c r="C76" s="8" t="s">
        <v>107</v>
      </c>
      <c r="D76" s="5">
        <v>12879</v>
      </c>
      <c r="E76" s="9">
        <f t="shared" si="8"/>
        <v>2318.2199999999998</v>
      </c>
      <c r="F76" s="18">
        <v>2493</v>
      </c>
      <c r="G76" s="3">
        <f t="shared" si="9"/>
        <v>107.53940523332557</v>
      </c>
      <c r="H76" s="5">
        <v>153</v>
      </c>
      <c r="I76" s="18">
        <v>145</v>
      </c>
      <c r="J76" s="3">
        <f t="shared" si="10"/>
        <v>94.77124183006535</v>
      </c>
      <c r="K76" s="1">
        <v>104</v>
      </c>
      <c r="L76" s="1">
        <v>28</v>
      </c>
      <c r="M76" s="3">
        <f t="shared" si="11"/>
        <v>26.923076923076923</v>
      </c>
      <c r="N76" s="1">
        <v>48</v>
      </c>
      <c r="O76" s="3">
        <f t="shared" si="12"/>
        <v>46.153846153846153</v>
      </c>
      <c r="P76" s="3">
        <f t="shared" si="13"/>
        <v>100.88</v>
      </c>
      <c r="Q76" s="1">
        <v>29</v>
      </c>
      <c r="R76" s="3">
        <f t="shared" si="14"/>
        <v>28.747026169706587</v>
      </c>
      <c r="S76" s="5">
        <v>138</v>
      </c>
      <c r="T76" s="18">
        <v>126</v>
      </c>
      <c r="U76" s="3">
        <f t="shared" si="15"/>
        <v>91.304347826086953</v>
      </c>
    </row>
    <row r="77" spans="1:21">
      <c r="A77" s="15">
        <v>71</v>
      </c>
      <c r="B77" s="5" t="s">
        <v>82</v>
      </c>
      <c r="C77" s="8" t="s">
        <v>93</v>
      </c>
      <c r="D77" s="5">
        <v>9010</v>
      </c>
      <c r="E77" s="9">
        <f t="shared" si="8"/>
        <v>1621.8</v>
      </c>
      <c r="F77" s="18">
        <v>1790</v>
      </c>
      <c r="G77" s="3">
        <f t="shared" si="9"/>
        <v>110.3711925021581</v>
      </c>
      <c r="H77" s="5">
        <v>79</v>
      </c>
      <c r="I77" s="18">
        <v>122</v>
      </c>
      <c r="J77" s="3">
        <f t="shared" si="10"/>
        <v>154.43037974683546</v>
      </c>
      <c r="K77" s="1">
        <v>92</v>
      </c>
      <c r="L77" s="1">
        <v>25</v>
      </c>
      <c r="M77" s="3">
        <f t="shared" si="11"/>
        <v>27.173913043478258</v>
      </c>
      <c r="N77" s="1">
        <v>54</v>
      </c>
      <c r="O77" s="3">
        <f t="shared" si="12"/>
        <v>58.695652173913047</v>
      </c>
      <c r="P77" s="3">
        <f t="shared" si="13"/>
        <v>89.24</v>
      </c>
      <c r="Q77" s="1">
        <v>28</v>
      </c>
      <c r="R77" s="3">
        <f t="shared" si="14"/>
        <v>31.376064545047065</v>
      </c>
      <c r="S77" s="5">
        <v>71</v>
      </c>
      <c r="T77" s="18">
        <v>111</v>
      </c>
      <c r="U77" s="3">
        <f t="shared" si="15"/>
        <v>156.33802816901408</v>
      </c>
    </row>
    <row r="78" spans="1:21">
      <c r="A78" s="15">
        <v>78</v>
      </c>
      <c r="B78" s="5" t="s">
        <v>82</v>
      </c>
      <c r="C78" s="8" t="s">
        <v>100</v>
      </c>
      <c r="D78" s="5">
        <v>9927</v>
      </c>
      <c r="E78" s="9">
        <f t="shared" si="8"/>
        <v>1786.86</v>
      </c>
      <c r="F78" s="18">
        <v>2240</v>
      </c>
      <c r="G78" s="3">
        <f t="shared" si="9"/>
        <v>125.35956930033691</v>
      </c>
      <c r="H78" s="5">
        <v>109</v>
      </c>
      <c r="I78" s="18">
        <v>121</v>
      </c>
      <c r="J78" s="3">
        <f t="shared" si="10"/>
        <v>111.0091743119266</v>
      </c>
      <c r="K78" s="1">
        <v>84</v>
      </c>
      <c r="L78" s="1">
        <v>23</v>
      </c>
      <c r="M78" s="3">
        <f t="shared" si="11"/>
        <v>27.380952380952383</v>
      </c>
      <c r="N78" s="1">
        <v>57</v>
      </c>
      <c r="O78" s="3">
        <f t="shared" si="12"/>
        <v>67.857142857142861</v>
      </c>
      <c r="P78" s="3">
        <f t="shared" si="13"/>
        <v>81.48</v>
      </c>
      <c r="Q78" s="1">
        <v>24</v>
      </c>
      <c r="R78" s="3">
        <f t="shared" si="14"/>
        <v>29.455081001472756</v>
      </c>
      <c r="S78" s="5">
        <v>97</v>
      </c>
      <c r="T78" s="18">
        <v>116</v>
      </c>
      <c r="U78" s="3">
        <f t="shared" si="15"/>
        <v>119.58762886597938</v>
      </c>
    </row>
    <row r="79" spans="1:21">
      <c r="A79" s="15">
        <v>81</v>
      </c>
      <c r="B79" s="5" t="s">
        <v>82</v>
      </c>
      <c r="C79" s="8" t="s">
        <v>103</v>
      </c>
      <c r="D79" s="5">
        <v>9230</v>
      </c>
      <c r="E79" s="9">
        <f t="shared" si="8"/>
        <v>1661.3999999999999</v>
      </c>
      <c r="F79" s="18">
        <v>2751</v>
      </c>
      <c r="G79" s="3">
        <f t="shared" si="9"/>
        <v>165.58324304803179</v>
      </c>
      <c r="H79" s="5">
        <v>171</v>
      </c>
      <c r="I79" s="18">
        <v>160</v>
      </c>
      <c r="J79" s="3">
        <f t="shared" si="10"/>
        <v>93.567251461988292</v>
      </c>
      <c r="K79" s="1">
        <v>122</v>
      </c>
      <c r="L79" s="1">
        <v>36</v>
      </c>
      <c r="M79" s="3">
        <f t="shared" si="11"/>
        <v>29.508196721311474</v>
      </c>
      <c r="N79" s="1">
        <v>89</v>
      </c>
      <c r="O79" s="3">
        <f t="shared" si="12"/>
        <v>72.950819672131146</v>
      </c>
      <c r="P79" s="3">
        <f t="shared" si="13"/>
        <v>118.34</v>
      </c>
      <c r="Q79" s="1">
        <v>40</v>
      </c>
      <c r="R79" s="3">
        <f t="shared" si="14"/>
        <v>33.800912624640866</v>
      </c>
      <c r="S79" s="5">
        <v>154</v>
      </c>
      <c r="T79" s="18">
        <v>152</v>
      </c>
      <c r="U79" s="3">
        <f t="shared" si="15"/>
        <v>98.701298701298697</v>
      </c>
    </row>
    <row r="80" spans="1:21">
      <c r="A80" s="15">
        <v>68</v>
      </c>
      <c r="B80" s="5" t="s">
        <v>82</v>
      </c>
      <c r="C80" s="8" t="s">
        <v>90</v>
      </c>
      <c r="D80" s="5">
        <v>10384</v>
      </c>
      <c r="E80" s="9">
        <f t="shared" si="8"/>
        <v>1869.12</v>
      </c>
      <c r="F80" s="18">
        <v>2328</v>
      </c>
      <c r="G80" s="3">
        <f t="shared" si="9"/>
        <v>124.55059065228558</v>
      </c>
      <c r="H80" s="5">
        <v>194</v>
      </c>
      <c r="I80" s="18">
        <v>163</v>
      </c>
      <c r="J80" s="3">
        <f t="shared" si="10"/>
        <v>84.020618556701038</v>
      </c>
      <c r="K80" s="1">
        <v>119</v>
      </c>
      <c r="L80" s="1">
        <v>36</v>
      </c>
      <c r="M80" s="3">
        <f t="shared" si="11"/>
        <v>30.252100840336134</v>
      </c>
      <c r="N80" s="1">
        <v>51</v>
      </c>
      <c r="O80" s="3">
        <f t="shared" si="12"/>
        <v>42.857142857142854</v>
      </c>
      <c r="P80" s="3">
        <f t="shared" si="13"/>
        <v>115.42999999999999</v>
      </c>
      <c r="Q80" s="1">
        <v>33</v>
      </c>
      <c r="R80" s="3">
        <f t="shared" si="14"/>
        <v>28.588755089664737</v>
      </c>
      <c r="S80" s="5">
        <v>176</v>
      </c>
      <c r="T80" s="18">
        <v>169</v>
      </c>
      <c r="U80" s="3">
        <f t="shared" si="15"/>
        <v>96.022727272727266</v>
      </c>
    </row>
    <row r="81" spans="1:21">
      <c r="A81" s="15">
        <v>93</v>
      </c>
      <c r="B81" s="5" t="s">
        <v>82</v>
      </c>
      <c r="C81" s="8" t="s">
        <v>115</v>
      </c>
      <c r="D81" s="5">
        <v>7774</v>
      </c>
      <c r="E81" s="9">
        <f t="shared" si="8"/>
        <v>1399.32</v>
      </c>
      <c r="F81" s="18">
        <v>2421</v>
      </c>
      <c r="G81" s="3">
        <f t="shared" si="9"/>
        <v>173.01260612297403</v>
      </c>
      <c r="H81" s="5">
        <v>120</v>
      </c>
      <c r="I81" s="18">
        <v>123</v>
      </c>
      <c r="J81" s="3">
        <f t="shared" si="10"/>
        <v>102.49999999999999</v>
      </c>
      <c r="K81" s="1">
        <v>89</v>
      </c>
      <c r="L81" s="1">
        <v>28</v>
      </c>
      <c r="M81" s="3">
        <f t="shared" si="11"/>
        <v>31.460674157303369</v>
      </c>
      <c r="N81" s="1">
        <v>57</v>
      </c>
      <c r="O81" s="3">
        <f t="shared" si="12"/>
        <v>64.044943820224717</v>
      </c>
      <c r="P81" s="3">
        <f t="shared" si="13"/>
        <v>86.33</v>
      </c>
      <c r="Q81" s="1">
        <v>23</v>
      </c>
      <c r="R81" s="3">
        <f t="shared" si="14"/>
        <v>26.641955287848951</v>
      </c>
      <c r="S81" s="5">
        <v>109</v>
      </c>
      <c r="T81" s="18">
        <v>99</v>
      </c>
      <c r="U81" s="3">
        <f t="shared" si="15"/>
        <v>90.825688073394488</v>
      </c>
    </row>
    <row r="82" spans="1:21">
      <c r="A82" s="15">
        <v>75</v>
      </c>
      <c r="B82" s="5" t="s">
        <v>82</v>
      </c>
      <c r="C82" s="8" t="s">
        <v>97</v>
      </c>
      <c r="D82" s="5">
        <v>9781</v>
      </c>
      <c r="E82" s="9">
        <f t="shared" si="8"/>
        <v>1760.58</v>
      </c>
      <c r="F82" s="18">
        <v>2605</v>
      </c>
      <c r="G82" s="3">
        <f t="shared" si="9"/>
        <v>147.96260323302548</v>
      </c>
      <c r="H82" s="5">
        <v>184</v>
      </c>
      <c r="I82" s="18">
        <v>173</v>
      </c>
      <c r="J82" s="3">
        <f t="shared" si="10"/>
        <v>94.021739130434781</v>
      </c>
      <c r="K82" s="1">
        <v>116</v>
      </c>
      <c r="L82" s="1">
        <v>37</v>
      </c>
      <c r="M82" s="3">
        <f t="shared" si="11"/>
        <v>31.896551724137932</v>
      </c>
      <c r="N82" s="1">
        <v>88</v>
      </c>
      <c r="O82" s="3">
        <f t="shared" si="12"/>
        <v>75.862068965517238</v>
      </c>
      <c r="P82" s="3">
        <f t="shared" si="13"/>
        <v>112.52</v>
      </c>
      <c r="Q82" s="1">
        <v>43</v>
      </c>
      <c r="R82" s="3">
        <f t="shared" si="14"/>
        <v>38.215428368290084</v>
      </c>
      <c r="S82" s="5">
        <v>166</v>
      </c>
      <c r="T82" s="18">
        <v>168</v>
      </c>
      <c r="U82" s="3">
        <f t="shared" si="15"/>
        <v>101.20481927710843</v>
      </c>
    </row>
    <row r="83" spans="1:21">
      <c r="A83" s="15">
        <v>94</v>
      </c>
      <c r="B83" s="5" t="s">
        <v>82</v>
      </c>
      <c r="C83" s="8" t="s">
        <v>116</v>
      </c>
      <c r="D83" s="5">
        <v>10760</v>
      </c>
      <c r="E83" s="9">
        <f t="shared" si="8"/>
        <v>1936.8</v>
      </c>
      <c r="F83" s="18">
        <v>2234</v>
      </c>
      <c r="G83" s="3">
        <f t="shared" si="9"/>
        <v>115.34489880214787</v>
      </c>
      <c r="H83" s="5">
        <v>156</v>
      </c>
      <c r="I83" s="18">
        <v>129</v>
      </c>
      <c r="J83" s="3">
        <f t="shared" si="10"/>
        <v>82.692307692307693</v>
      </c>
      <c r="K83" s="1">
        <v>99</v>
      </c>
      <c r="L83" s="1">
        <v>32</v>
      </c>
      <c r="M83" s="3">
        <f t="shared" si="11"/>
        <v>32.323232323232325</v>
      </c>
      <c r="N83" s="1">
        <v>71</v>
      </c>
      <c r="O83" s="3">
        <f t="shared" si="12"/>
        <v>71.717171717171709</v>
      </c>
      <c r="P83" s="3">
        <f t="shared" si="13"/>
        <v>96.03</v>
      </c>
      <c r="Q83" s="1">
        <v>31</v>
      </c>
      <c r="R83" s="3">
        <f t="shared" si="14"/>
        <v>32.281578673331254</v>
      </c>
      <c r="S83" s="5">
        <v>141</v>
      </c>
      <c r="T83" s="18">
        <v>124</v>
      </c>
      <c r="U83" s="3">
        <f t="shared" si="15"/>
        <v>87.943262411347519</v>
      </c>
    </row>
    <row r="84" spans="1:21">
      <c r="A84" s="15">
        <v>89</v>
      </c>
      <c r="B84" s="5" t="s">
        <v>82</v>
      </c>
      <c r="C84" s="8" t="s">
        <v>111</v>
      </c>
      <c r="D84" s="5">
        <v>5732</v>
      </c>
      <c r="E84" s="9">
        <f t="shared" si="8"/>
        <v>1031.76</v>
      </c>
      <c r="F84" s="18">
        <v>1379</v>
      </c>
      <c r="G84" s="3">
        <f t="shared" si="9"/>
        <v>133.65511359230828</v>
      </c>
      <c r="H84" s="5">
        <v>88</v>
      </c>
      <c r="I84" s="18">
        <v>88</v>
      </c>
      <c r="J84" s="3">
        <f t="shared" si="10"/>
        <v>100</v>
      </c>
      <c r="K84" s="1">
        <v>71</v>
      </c>
      <c r="L84" s="1">
        <v>23</v>
      </c>
      <c r="M84" s="3">
        <f t="shared" si="11"/>
        <v>32.394366197183103</v>
      </c>
      <c r="N84" s="1">
        <v>54</v>
      </c>
      <c r="O84" s="3">
        <f t="shared" si="12"/>
        <v>76.056338028169009</v>
      </c>
      <c r="P84" s="3">
        <f t="shared" si="13"/>
        <v>68.87</v>
      </c>
      <c r="Q84" s="1">
        <v>25</v>
      </c>
      <c r="R84" s="3">
        <f t="shared" si="14"/>
        <v>36.300275882096699</v>
      </c>
      <c r="S84" s="5">
        <v>80</v>
      </c>
      <c r="T84" s="18">
        <v>83</v>
      </c>
      <c r="U84" s="3">
        <f t="shared" si="15"/>
        <v>103.75000000000001</v>
      </c>
    </row>
    <row r="85" spans="1:21">
      <c r="A85" s="15">
        <v>77</v>
      </c>
      <c r="B85" s="5" t="s">
        <v>82</v>
      </c>
      <c r="C85" s="8" t="s">
        <v>99</v>
      </c>
      <c r="D85" s="5">
        <v>7832</v>
      </c>
      <c r="E85" s="9">
        <f t="shared" si="8"/>
        <v>1409.76</v>
      </c>
      <c r="F85" s="18">
        <v>1795</v>
      </c>
      <c r="G85" s="3">
        <f t="shared" si="9"/>
        <v>127.32663715809784</v>
      </c>
      <c r="H85" s="5">
        <v>112</v>
      </c>
      <c r="I85" s="18">
        <v>108</v>
      </c>
      <c r="J85" s="3">
        <f t="shared" si="10"/>
        <v>96.428571428571431</v>
      </c>
      <c r="K85" s="1">
        <v>85</v>
      </c>
      <c r="L85" s="1">
        <v>28</v>
      </c>
      <c r="M85" s="3">
        <f t="shared" si="11"/>
        <v>32.941176470588232</v>
      </c>
      <c r="N85" s="1">
        <v>55</v>
      </c>
      <c r="O85" s="3">
        <f t="shared" si="12"/>
        <v>64.705882352941174</v>
      </c>
      <c r="P85" s="3">
        <f t="shared" si="13"/>
        <v>82.45</v>
      </c>
      <c r="Q85" s="1">
        <v>30</v>
      </c>
      <c r="R85" s="3">
        <f t="shared" si="14"/>
        <v>36.38568829593693</v>
      </c>
      <c r="S85" s="5">
        <v>102</v>
      </c>
      <c r="T85" s="18">
        <v>99</v>
      </c>
      <c r="U85" s="3">
        <f t="shared" si="15"/>
        <v>97.058823529411768</v>
      </c>
    </row>
    <row r="86" spans="1:21">
      <c r="A86" s="15">
        <v>61</v>
      </c>
      <c r="B86" s="5" t="s">
        <v>82</v>
      </c>
      <c r="C86" s="8" t="s">
        <v>83</v>
      </c>
      <c r="D86" s="5">
        <v>8615</v>
      </c>
      <c r="E86" s="9">
        <f t="shared" si="8"/>
        <v>1550.7</v>
      </c>
      <c r="F86" s="18">
        <v>2085</v>
      </c>
      <c r="G86" s="3">
        <f t="shared" si="9"/>
        <v>134.45540723544204</v>
      </c>
      <c r="H86" s="5">
        <v>180</v>
      </c>
      <c r="I86" s="18">
        <v>158</v>
      </c>
      <c r="J86" s="3">
        <f t="shared" si="10"/>
        <v>87.777777777777771</v>
      </c>
      <c r="K86" s="1">
        <v>129</v>
      </c>
      <c r="L86" s="1">
        <v>44</v>
      </c>
      <c r="M86" s="3">
        <f t="shared" si="11"/>
        <v>34.108527131782942</v>
      </c>
      <c r="N86" s="1">
        <v>82</v>
      </c>
      <c r="O86" s="3">
        <f t="shared" si="12"/>
        <v>63.565891472868216</v>
      </c>
      <c r="P86" s="3">
        <f t="shared" si="13"/>
        <v>125.13</v>
      </c>
      <c r="Q86" s="1">
        <v>36</v>
      </c>
      <c r="R86" s="3">
        <f t="shared" si="14"/>
        <v>28.770079117717572</v>
      </c>
      <c r="S86" s="5">
        <v>168</v>
      </c>
      <c r="T86" s="18">
        <v>144</v>
      </c>
      <c r="U86" s="3">
        <f t="shared" si="15"/>
        <v>85.714285714285708</v>
      </c>
    </row>
    <row r="87" spans="1:21">
      <c r="A87" s="15">
        <v>66</v>
      </c>
      <c r="B87" s="5" t="s">
        <v>82</v>
      </c>
      <c r="C87" s="8" t="s">
        <v>88</v>
      </c>
      <c r="D87" s="5">
        <v>8060</v>
      </c>
      <c r="E87" s="9">
        <f t="shared" si="8"/>
        <v>1450.8</v>
      </c>
      <c r="F87" s="18">
        <v>2250</v>
      </c>
      <c r="G87" s="3">
        <f t="shared" si="9"/>
        <v>155.08684863523575</v>
      </c>
      <c r="H87" s="5">
        <v>179</v>
      </c>
      <c r="I87" s="18">
        <v>164</v>
      </c>
      <c r="J87" s="3">
        <f t="shared" si="10"/>
        <v>91.620111731843579</v>
      </c>
      <c r="K87" s="1">
        <v>131</v>
      </c>
      <c r="L87" s="1">
        <v>45</v>
      </c>
      <c r="M87" s="3">
        <f t="shared" si="11"/>
        <v>34.351145038167942</v>
      </c>
      <c r="N87" s="1">
        <v>82</v>
      </c>
      <c r="O87" s="3">
        <f t="shared" si="12"/>
        <v>62.595419847328252</v>
      </c>
      <c r="P87" s="3">
        <f t="shared" si="13"/>
        <v>127.07</v>
      </c>
      <c r="Q87" s="1">
        <v>45</v>
      </c>
      <c r="R87" s="3">
        <f t="shared" si="14"/>
        <v>35.413551585740144</v>
      </c>
      <c r="S87" s="5">
        <v>162</v>
      </c>
      <c r="T87" s="18">
        <v>169</v>
      </c>
      <c r="U87" s="3">
        <f t="shared" si="15"/>
        <v>104.32098765432099</v>
      </c>
    </row>
    <row r="88" spans="1:21">
      <c r="A88" s="15">
        <v>86</v>
      </c>
      <c r="B88" s="5" t="s">
        <v>82</v>
      </c>
      <c r="C88" s="8" t="s">
        <v>108</v>
      </c>
      <c r="D88" s="5">
        <v>9648</v>
      </c>
      <c r="E88" s="9">
        <f t="shared" si="8"/>
        <v>1736.6399999999999</v>
      </c>
      <c r="F88" s="18">
        <v>2423</v>
      </c>
      <c r="G88" s="3">
        <f t="shared" si="9"/>
        <v>139.52229592776857</v>
      </c>
      <c r="H88" s="5">
        <v>163</v>
      </c>
      <c r="I88" s="18">
        <v>155</v>
      </c>
      <c r="J88" s="3">
        <f t="shared" si="10"/>
        <v>95.092024539877301</v>
      </c>
      <c r="K88" s="1">
        <v>113</v>
      </c>
      <c r="L88" s="1">
        <v>39</v>
      </c>
      <c r="M88" s="3">
        <f t="shared" si="11"/>
        <v>34.513274336283182</v>
      </c>
      <c r="N88" s="1">
        <v>64</v>
      </c>
      <c r="O88" s="3">
        <f t="shared" si="12"/>
        <v>56.637168141592923</v>
      </c>
      <c r="P88" s="3">
        <f t="shared" si="13"/>
        <v>109.61</v>
      </c>
      <c r="Q88" s="1">
        <v>34</v>
      </c>
      <c r="R88" s="3">
        <f t="shared" si="14"/>
        <v>31.019067603320867</v>
      </c>
      <c r="S88" s="5">
        <v>148</v>
      </c>
      <c r="T88" s="18">
        <v>153</v>
      </c>
      <c r="U88" s="3">
        <f t="shared" si="15"/>
        <v>103.37837837837837</v>
      </c>
    </row>
    <row r="89" spans="1:21">
      <c r="A89" s="15">
        <v>74</v>
      </c>
      <c r="B89" s="5" t="s">
        <v>82</v>
      </c>
      <c r="C89" s="8" t="s">
        <v>96</v>
      </c>
      <c r="D89" s="5">
        <v>7801</v>
      </c>
      <c r="E89" s="9">
        <f t="shared" si="8"/>
        <v>1404.1799999999998</v>
      </c>
      <c r="F89" s="18">
        <v>1597</v>
      </c>
      <c r="G89" s="3">
        <f t="shared" si="9"/>
        <v>113.73185773903631</v>
      </c>
      <c r="H89" s="5">
        <v>71</v>
      </c>
      <c r="I89" s="18">
        <v>80</v>
      </c>
      <c r="J89" s="3">
        <f t="shared" si="10"/>
        <v>112.67605633802818</v>
      </c>
      <c r="K89" s="1">
        <v>55</v>
      </c>
      <c r="L89" s="1">
        <v>19</v>
      </c>
      <c r="M89" s="3">
        <f t="shared" si="11"/>
        <v>34.545454545454547</v>
      </c>
      <c r="N89" s="1">
        <v>37</v>
      </c>
      <c r="O89" s="3">
        <f t="shared" si="12"/>
        <v>67.272727272727266</v>
      </c>
      <c r="P89" s="3">
        <f t="shared" si="13"/>
        <v>53.35</v>
      </c>
      <c r="Q89" s="1">
        <v>22</v>
      </c>
      <c r="R89" s="3">
        <f t="shared" si="14"/>
        <v>41.237113402061851</v>
      </c>
      <c r="S89" s="5">
        <v>64</v>
      </c>
      <c r="T89" s="18">
        <v>63</v>
      </c>
      <c r="U89" s="3">
        <f t="shared" si="15"/>
        <v>98.4375</v>
      </c>
    </row>
    <row r="90" spans="1:21">
      <c r="A90" s="15">
        <v>73</v>
      </c>
      <c r="B90" s="5" t="s">
        <v>82</v>
      </c>
      <c r="C90" s="8" t="s">
        <v>95</v>
      </c>
      <c r="D90" s="5">
        <v>8394</v>
      </c>
      <c r="E90" s="9">
        <f t="shared" si="8"/>
        <v>1510.9199999999998</v>
      </c>
      <c r="F90" s="18">
        <v>2192</v>
      </c>
      <c r="G90" s="3">
        <f t="shared" si="9"/>
        <v>145.07717152463402</v>
      </c>
      <c r="H90" s="5">
        <v>180</v>
      </c>
      <c r="I90" s="18">
        <v>172</v>
      </c>
      <c r="J90" s="3">
        <f t="shared" si="10"/>
        <v>95.555555555555557</v>
      </c>
      <c r="K90" s="1">
        <v>129</v>
      </c>
      <c r="L90" s="1">
        <v>46</v>
      </c>
      <c r="M90" s="3">
        <f t="shared" si="11"/>
        <v>35.65891472868217</v>
      </c>
      <c r="N90" s="1">
        <v>63</v>
      </c>
      <c r="O90" s="3">
        <f t="shared" si="12"/>
        <v>48.837209302325576</v>
      </c>
      <c r="P90" s="3">
        <f t="shared" si="13"/>
        <v>125.13</v>
      </c>
      <c r="Q90" s="1">
        <v>40</v>
      </c>
      <c r="R90" s="3">
        <f t="shared" si="14"/>
        <v>31.966754575241751</v>
      </c>
      <c r="S90" s="5">
        <v>170</v>
      </c>
      <c r="T90" s="18">
        <v>153</v>
      </c>
      <c r="U90" s="3">
        <f t="shared" si="15"/>
        <v>90</v>
      </c>
    </row>
    <row r="91" spans="1:21">
      <c r="A91" s="15">
        <v>84</v>
      </c>
      <c r="B91" s="5" t="s">
        <v>82</v>
      </c>
      <c r="C91" s="8" t="s">
        <v>106</v>
      </c>
      <c r="D91" s="5">
        <v>7479</v>
      </c>
      <c r="E91" s="9">
        <f t="shared" ref="E91:E154" si="16">D91*18%</f>
        <v>1346.22</v>
      </c>
      <c r="F91" s="18">
        <v>1425</v>
      </c>
      <c r="G91" s="3">
        <f t="shared" ref="G91:G154" si="17">F91/E91*100</f>
        <v>105.85194099032846</v>
      </c>
      <c r="H91" s="5">
        <v>137</v>
      </c>
      <c r="I91" s="18">
        <v>139</v>
      </c>
      <c r="J91" s="3">
        <f t="shared" ref="J91:J154" si="18">I91/H91*100</f>
        <v>101.45985401459853</v>
      </c>
      <c r="K91" s="1">
        <v>109</v>
      </c>
      <c r="L91" s="1">
        <v>39</v>
      </c>
      <c r="M91" s="3">
        <f t="shared" si="11"/>
        <v>35.779816513761467</v>
      </c>
      <c r="N91" s="1">
        <v>74</v>
      </c>
      <c r="O91" s="3">
        <f t="shared" si="12"/>
        <v>67.889908256880744</v>
      </c>
      <c r="P91" s="3">
        <f t="shared" si="13"/>
        <v>105.73</v>
      </c>
      <c r="Q91" s="1">
        <v>43</v>
      </c>
      <c r="R91" s="3">
        <f t="shared" si="14"/>
        <v>40.669630190106872</v>
      </c>
      <c r="S91" s="5">
        <v>123</v>
      </c>
      <c r="T91" s="18">
        <v>141</v>
      </c>
      <c r="U91" s="3">
        <f t="shared" si="15"/>
        <v>114.63414634146341</v>
      </c>
    </row>
    <row r="92" spans="1:21">
      <c r="A92" s="15">
        <v>83</v>
      </c>
      <c r="B92" s="5" t="s">
        <v>82</v>
      </c>
      <c r="C92" s="8" t="s">
        <v>105</v>
      </c>
      <c r="D92" s="5">
        <v>11360</v>
      </c>
      <c r="E92" s="9">
        <f t="shared" si="16"/>
        <v>2044.8</v>
      </c>
      <c r="F92" s="18">
        <v>2393</v>
      </c>
      <c r="G92" s="3">
        <f t="shared" si="17"/>
        <v>117.02856025039124</v>
      </c>
      <c r="H92" s="5">
        <v>120</v>
      </c>
      <c r="I92" s="18">
        <v>115</v>
      </c>
      <c r="J92" s="3">
        <f t="shared" si="18"/>
        <v>95.833333333333343</v>
      </c>
      <c r="K92" s="1">
        <v>80</v>
      </c>
      <c r="L92" s="1">
        <v>30</v>
      </c>
      <c r="M92" s="3">
        <f t="shared" si="11"/>
        <v>37.5</v>
      </c>
      <c r="N92" s="1">
        <v>40</v>
      </c>
      <c r="O92" s="3">
        <f t="shared" si="12"/>
        <v>50</v>
      </c>
      <c r="P92" s="3">
        <f t="shared" si="13"/>
        <v>77.599999999999994</v>
      </c>
      <c r="Q92" s="1">
        <v>27</v>
      </c>
      <c r="R92" s="3">
        <f t="shared" si="14"/>
        <v>34.793814432989691</v>
      </c>
      <c r="S92" s="5">
        <v>109</v>
      </c>
      <c r="T92" s="18">
        <v>93</v>
      </c>
      <c r="U92" s="3">
        <f t="shared" si="15"/>
        <v>85.321100917431195</v>
      </c>
    </row>
    <row r="93" spans="1:21">
      <c r="A93" s="15">
        <v>82</v>
      </c>
      <c r="B93" s="5" t="s">
        <v>82</v>
      </c>
      <c r="C93" s="8" t="s">
        <v>104</v>
      </c>
      <c r="D93" s="5">
        <v>9552</v>
      </c>
      <c r="E93" s="9">
        <f t="shared" si="16"/>
        <v>1719.36</v>
      </c>
      <c r="F93" s="18">
        <v>2419</v>
      </c>
      <c r="G93" s="3">
        <f t="shared" si="17"/>
        <v>140.69188535268938</v>
      </c>
      <c r="H93" s="5">
        <v>185</v>
      </c>
      <c r="I93" s="18">
        <v>177</v>
      </c>
      <c r="J93" s="3">
        <f t="shared" si="18"/>
        <v>95.675675675675677</v>
      </c>
      <c r="K93" s="1">
        <v>121</v>
      </c>
      <c r="L93" s="1">
        <v>46</v>
      </c>
      <c r="M93" s="3">
        <f t="shared" si="11"/>
        <v>38.016528925619838</v>
      </c>
      <c r="N93" s="1">
        <v>79</v>
      </c>
      <c r="O93" s="3">
        <f t="shared" si="12"/>
        <v>65.289256198347118</v>
      </c>
      <c r="P93" s="3">
        <f t="shared" si="13"/>
        <v>117.36999999999999</v>
      </c>
      <c r="Q93" s="1">
        <v>45</v>
      </c>
      <c r="R93" s="3">
        <f t="shared" si="14"/>
        <v>38.340291386214538</v>
      </c>
      <c r="S93" s="5">
        <v>168</v>
      </c>
      <c r="T93" s="18">
        <v>168</v>
      </c>
      <c r="U93" s="3">
        <f t="shared" si="15"/>
        <v>100</v>
      </c>
    </row>
    <row r="94" spans="1:21">
      <c r="A94" s="15">
        <v>90</v>
      </c>
      <c r="B94" s="5" t="s">
        <v>82</v>
      </c>
      <c r="C94" s="8" t="s">
        <v>112</v>
      </c>
      <c r="D94" s="5">
        <v>14088</v>
      </c>
      <c r="E94" s="9">
        <f t="shared" si="16"/>
        <v>2535.8399999999997</v>
      </c>
      <c r="F94" s="18">
        <v>2414</v>
      </c>
      <c r="G94" s="3">
        <f t="shared" si="17"/>
        <v>95.195280459334981</v>
      </c>
      <c r="H94" s="5">
        <v>153</v>
      </c>
      <c r="I94" s="18">
        <v>134</v>
      </c>
      <c r="J94" s="3">
        <f t="shared" si="18"/>
        <v>87.58169934640523</v>
      </c>
      <c r="K94" s="1">
        <v>107</v>
      </c>
      <c r="L94" s="1">
        <v>41</v>
      </c>
      <c r="M94" s="3">
        <f t="shared" si="11"/>
        <v>38.31775700934579</v>
      </c>
      <c r="N94" s="1">
        <v>74</v>
      </c>
      <c r="O94" s="3">
        <f t="shared" si="12"/>
        <v>69.158878504672899</v>
      </c>
      <c r="P94" s="3">
        <f t="shared" si="13"/>
        <v>103.78999999999999</v>
      </c>
      <c r="Q94" s="1">
        <v>39</v>
      </c>
      <c r="R94" s="3">
        <f t="shared" si="14"/>
        <v>37.575874361691881</v>
      </c>
      <c r="S94" s="5">
        <v>141</v>
      </c>
      <c r="T94" s="18">
        <v>109</v>
      </c>
      <c r="U94" s="3">
        <f t="shared" si="15"/>
        <v>77.304964539007088</v>
      </c>
    </row>
    <row r="95" spans="1:21">
      <c r="A95" s="15">
        <v>62</v>
      </c>
      <c r="B95" s="5" t="s">
        <v>82</v>
      </c>
      <c r="C95" s="8" t="s">
        <v>84</v>
      </c>
      <c r="D95" s="5">
        <v>10305</v>
      </c>
      <c r="E95" s="9">
        <f t="shared" si="16"/>
        <v>1854.8999999999999</v>
      </c>
      <c r="F95" s="18">
        <v>2450</v>
      </c>
      <c r="G95" s="3">
        <f t="shared" si="17"/>
        <v>132.08259205348</v>
      </c>
      <c r="H95" s="5">
        <v>192</v>
      </c>
      <c r="I95" s="18">
        <v>194</v>
      </c>
      <c r="J95" s="3">
        <f t="shared" si="18"/>
        <v>101.04166666666667</v>
      </c>
      <c r="K95" s="1">
        <v>150</v>
      </c>
      <c r="L95" s="1">
        <v>58</v>
      </c>
      <c r="M95" s="3">
        <f t="shared" si="11"/>
        <v>38.666666666666664</v>
      </c>
      <c r="N95" s="1">
        <v>115</v>
      </c>
      <c r="O95" s="3">
        <f t="shared" si="12"/>
        <v>76.666666666666671</v>
      </c>
      <c r="P95" s="3">
        <f t="shared" si="13"/>
        <v>145.5</v>
      </c>
      <c r="Q95" s="1">
        <v>54</v>
      </c>
      <c r="R95" s="3">
        <f t="shared" si="14"/>
        <v>37.113402061855673</v>
      </c>
      <c r="S95" s="5">
        <v>175</v>
      </c>
      <c r="T95" s="18">
        <v>204</v>
      </c>
      <c r="U95" s="3">
        <f t="shared" si="15"/>
        <v>116.57142857142857</v>
      </c>
    </row>
    <row r="96" spans="1:21">
      <c r="A96" s="15">
        <v>87</v>
      </c>
      <c r="B96" s="5" t="s">
        <v>82</v>
      </c>
      <c r="C96" s="8" t="s">
        <v>109</v>
      </c>
      <c r="D96" s="5">
        <v>7942</v>
      </c>
      <c r="E96" s="9">
        <f t="shared" si="16"/>
        <v>1429.56</v>
      </c>
      <c r="F96" s="18">
        <v>1686</v>
      </c>
      <c r="G96" s="3">
        <f t="shared" si="17"/>
        <v>117.93838663644758</v>
      </c>
      <c r="H96" s="5">
        <v>113</v>
      </c>
      <c r="I96" s="18">
        <v>127</v>
      </c>
      <c r="J96" s="3">
        <f t="shared" si="18"/>
        <v>112.38938053097345</v>
      </c>
      <c r="K96" s="1">
        <v>103</v>
      </c>
      <c r="L96" s="1">
        <v>42</v>
      </c>
      <c r="M96" s="3">
        <f t="shared" si="11"/>
        <v>40.776699029126213</v>
      </c>
      <c r="N96" s="1">
        <v>80</v>
      </c>
      <c r="O96" s="3">
        <f t="shared" si="12"/>
        <v>77.669902912621353</v>
      </c>
      <c r="P96" s="3">
        <f t="shared" si="13"/>
        <v>99.91</v>
      </c>
      <c r="Q96" s="1">
        <v>38</v>
      </c>
      <c r="R96" s="3">
        <f t="shared" si="14"/>
        <v>38.034230807726956</v>
      </c>
      <c r="S96" s="5">
        <v>95</v>
      </c>
      <c r="T96" s="18">
        <v>132</v>
      </c>
      <c r="U96" s="3">
        <f t="shared" si="15"/>
        <v>138.94736842105263</v>
      </c>
    </row>
    <row r="97" spans="1:21">
      <c r="A97" s="15">
        <v>76</v>
      </c>
      <c r="B97" s="5" t="s">
        <v>82</v>
      </c>
      <c r="C97" s="8" t="s">
        <v>98</v>
      </c>
      <c r="D97" s="5">
        <v>9734</v>
      </c>
      <c r="E97" s="9">
        <f t="shared" si="16"/>
        <v>1752.12</v>
      </c>
      <c r="F97" s="18">
        <v>2004</v>
      </c>
      <c r="G97" s="3">
        <f t="shared" si="17"/>
        <v>114.37572768988427</v>
      </c>
      <c r="H97" s="5">
        <v>122</v>
      </c>
      <c r="I97" s="18">
        <v>95</v>
      </c>
      <c r="J97" s="3">
        <f t="shared" si="18"/>
        <v>77.868852459016395</v>
      </c>
      <c r="K97" s="1">
        <v>68</v>
      </c>
      <c r="L97" s="1">
        <v>28</v>
      </c>
      <c r="M97" s="3">
        <f t="shared" si="11"/>
        <v>41.17647058823529</v>
      </c>
      <c r="N97" s="1">
        <v>46</v>
      </c>
      <c r="O97" s="3">
        <f t="shared" si="12"/>
        <v>67.64705882352942</v>
      </c>
      <c r="P97" s="3">
        <f t="shared" si="13"/>
        <v>65.959999999999994</v>
      </c>
      <c r="Q97" s="1">
        <v>25</v>
      </c>
      <c r="R97" s="3">
        <f t="shared" si="14"/>
        <v>37.901758641600978</v>
      </c>
      <c r="S97" s="5">
        <v>102</v>
      </c>
      <c r="T97" s="18">
        <v>102</v>
      </c>
      <c r="U97" s="3">
        <f t="shared" si="15"/>
        <v>100</v>
      </c>
    </row>
    <row r="98" spans="1:21">
      <c r="A98" s="15">
        <v>98</v>
      </c>
      <c r="B98" s="5" t="s">
        <v>119</v>
      </c>
      <c r="C98" s="8" t="s">
        <v>121</v>
      </c>
      <c r="D98" s="10">
        <v>5275</v>
      </c>
      <c r="E98" s="9">
        <f t="shared" si="16"/>
        <v>949.5</v>
      </c>
      <c r="F98" s="18">
        <v>877</v>
      </c>
      <c r="G98" s="3">
        <f t="shared" si="17"/>
        <v>92.364402317008953</v>
      </c>
      <c r="H98" s="11">
        <v>127</v>
      </c>
      <c r="I98" s="18">
        <v>31</v>
      </c>
      <c r="J98" s="3">
        <f t="shared" si="18"/>
        <v>24.409448818897637</v>
      </c>
      <c r="K98" s="1">
        <v>20</v>
      </c>
      <c r="L98" s="1">
        <v>0</v>
      </c>
      <c r="M98" s="3">
        <f t="shared" si="11"/>
        <v>0</v>
      </c>
      <c r="N98" s="1">
        <v>2</v>
      </c>
      <c r="O98" s="3">
        <f t="shared" si="12"/>
        <v>10</v>
      </c>
      <c r="P98" s="3">
        <f t="shared" si="13"/>
        <v>19.399999999999999</v>
      </c>
      <c r="Q98" s="1">
        <v>1</v>
      </c>
      <c r="R98" s="3">
        <f t="shared" si="14"/>
        <v>5.1546391752577323</v>
      </c>
      <c r="S98" s="11">
        <v>116</v>
      </c>
      <c r="T98" s="18">
        <v>63</v>
      </c>
      <c r="U98" s="3">
        <f t="shared" si="15"/>
        <v>54.310344827586206</v>
      </c>
    </row>
    <row r="99" spans="1:21">
      <c r="A99" s="15">
        <v>101</v>
      </c>
      <c r="B99" s="5" t="s">
        <v>119</v>
      </c>
      <c r="C99" s="8" t="s">
        <v>124</v>
      </c>
      <c r="D99" s="10">
        <v>5666</v>
      </c>
      <c r="E99" s="9">
        <f t="shared" si="16"/>
        <v>1019.88</v>
      </c>
      <c r="F99" s="18">
        <v>1088</v>
      </c>
      <c r="G99" s="3">
        <f t="shared" si="17"/>
        <v>106.67921716280347</v>
      </c>
      <c r="H99" s="11">
        <v>110</v>
      </c>
      <c r="I99" s="18">
        <v>98</v>
      </c>
      <c r="J99" s="3">
        <f t="shared" si="18"/>
        <v>89.090909090909093</v>
      </c>
      <c r="K99" s="1">
        <v>67</v>
      </c>
      <c r="L99" s="1">
        <v>0</v>
      </c>
      <c r="M99" s="3">
        <f t="shared" si="11"/>
        <v>0</v>
      </c>
      <c r="N99" s="1">
        <v>0</v>
      </c>
      <c r="O99" s="3">
        <f t="shared" si="12"/>
        <v>0</v>
      </c>
      <c r="P99" s="3">
        <f t="shared" si="13"/>
        <v>64.989999999999995</v>
      </c>
      <c r="Q99" s="1">
        <v>16</v>
      </c>
      <c r="R99" s="3">
        <f t="shared" si="14"/>
        <v>24.61917218033544</v>
      </c>
      <c r="S99" s="11">
        <v>101</v>
      </c>
      <c r="T99" s="18">
        <v>105</v>
      </c>
      <c r="U99" s="3">
        <f t="shared" si="15"/>
        <v>103.96039603960396</v>
      </c>
    </row>
    <row r="100" spans="1:21">
      <c r="A100" s="15">
        <v>121</v>
      </c>
      <c r="B100" s="5" t="s">
        <v>119</v>
      </c>
      <c r="C100" s="8" t="s">
        <v>144</v>
      </c>
      <c r="D100" s="10">
        <v>6534</v>
      </c>
      <c r="E100" s="9">
        <f t="shared" si="16"/>
        <v>1176.1199999999999</v>
      </c>
      <c r="F100" s="18">
        <v>921</v>
      </c>
      <c r="G100" s="3">
        <f t="shared" si="17"/>
        <v>78.308335884093466</v>
      </c>
      <c r="H100" s="11">
        <v>122</v>
      </c>
      <c r="I100" s="18">
        <v>127</v>
      </c>
      <c r="J100" s="3">
        <f t="shared" si="18"/>
        <v>104.09836065573769</v>
      </c>
      <c r="K100" s="1">
        <v>87</v>
      </c>
      <c r="L100" s="1">
        <v>10</v>
      </c>
      <c r="M100" s="3">
        <f t="shared" si="11"/>
        <v>11.494252873563218</v>
      </c>
      <c r="N100" s="1">
        <v>26</v>
      </c>
      <c r="O100" s="3">
        <f t="shared" si="12"/>
        <v>29.885057471264371</v>
      </c>
      <c r="P100" s="3">
        <f t="shared" si="13"/>
        <v>84.39</v>
      </c>
      <c r="Q100" s="1">
        <v>12</v>
      </c>
      <c r="R100" s="3">
        <f t="shared" si="14"/>
        <v>14.219694276573053</v>
      </c>
      <c r="S100" s="11">
        <v>110</v>
      </c>
      <c r="T100" s="18">
        <v>95</v>
      </c>
      <c r="U100" s="3">
        <f t="shared" si="15"/>
        <v>86.36363636363636</v>
      </c>
    </row>
    <row r="101" spans="1:21">
      <c r="A101" s="15">
        <v>122</v>
      </c>
      <c r="B101" s="5" t="s">
        <v>119</v>
      </c>
      <c r="C101" s="8" t="s">
        <v>145</v>
      </c>
      <c r="D101" s="10">
        <v>7356</v>
      </c>
      <c r="E101" s="9">
        <f t="shared" si="16"/>
        <v>1324.08</v>
      </c>
      <c r="F101" s="18">
        <v>977</v>
      </c>
      <c r="G101" s="3">
        <f t="shared" si="17"/>
        <v>73.787082351519544</v>
      </c>
      <c r="H101" s="11">
        <v>155</v>
      </c>
      <c r="I101" s="18">
        <v>143</v>
      </c>
      <c r="J101" s="3">
        <f t="shared" si="18"/>
        <v>92.258064516129039</v>
      </c>
      <c r="K101" s="1">
        <v>94</v>
      </c>
      <c r="L101" s="1">
        <v>11</v>
      </c>
      <c r="M101" s="3">
        <f t="shared" si="11"/>
        <v>11.702127659574469</v>
      </c>
      <c r="N101" s="1">
        <v>38</v>
      </c>
      <c r="O101" s="3">
        <f t="shared" si="12"/>
        <v>40.425531914893611</v>
      </c>
      <c r="P101" s="3">
        <f t="shared" si="13"/>
        <v>91.179999999999993</v>
      </c>
      <c r="Q101" s="1">
        <v>33</v>
      </c>
      <c r="R101" s="3">
        <f t="shared" si="14"/>
        <v>36.192147400745775</v>
      </c>
      <c r="S101" s="11">
        <v>139</v>
      </c>
      <c r="T101" s="18">
        <v>154</v>
      </c>
      <c r="U101" s="3">
        <f t="shared" si="15"/>
        <v>110.79136690647482</v>
      </c>
    </row>
    <row r="102" spans="1:21">
      <c r="A102" s="15">
        <v>100</v>
      </c>
      <c r="B102" s="5" t="s">
        <v>119</v>
      </c>
      <c r="C102" s="8" t="s">
        <v>123</v>
      </c>
      <c r="D102" s="10">
        <v>7369</v>
      </c>
      <c r="E102" s="9">
        <f t="shared" si="16"/>
        <v>1326.4199999999998</v>
      </c>
      <c r="F102" s="18">
        <v>908</v>
      </c>
      <c r="G102" s="3">
        <f t="shared" si="17"/>
        <v>68.454938857978632</v>
      </c>
      <c r="H102" s="11">
        <v>164</v>
      </c>
      <c r="I102" s="18">
        <v>143</v>
      </c>
      <c r="J102" s="3">
        <f t="shared" si="18"/>
        <v>87.195121951219505</v>
      </c>
      <c r="K102" s="1">
        <v>101</v>
      </c>
      <c r="L102" s="1">
        <v>13</v>
      </c>
      <c r="M102" s="3">
        <f t="shared" si="11"/>
        <v>12.871287128712872</v>
      </c>
      <c r="N102" s="1">
        <v>11</v>
      </c>
      <c r="O102" s="3">
        <f t="shared" si="12"/>
        <v>10.891089108910892</v>
      </c>
      <c r="P102" s="3">
        <f t="shared" si="13"/>
        <v>97.97</v>
      </c>
      <c r="Q102" s="1">
        <v>24</v>
      </c>
      <c r="R102" s="3">
        <f t="shared" si="14"/>
        <v>24.497295090333775</v>
      </c>
      <c r="S102" s="11">
        <v>149</v>
      </c>
      <c r="T102" s="18">
        <v>138</v>
      </c>
      <c r="U102" s="3">
        <f t="shared" si="15"/>
        <v>92.617449664429529</v>
      </c>
    </row>
    <row r="103" spans="1:21">
      <c r="A103" s="15">
        <v>120</v>
      </c>
      <c r="B103" s="5" t="s">
        <v>119</v>
      </c>
      <c r="C103" s="8" t="s">
        <v>143</v>
      </c>
      <c r="D103" s="10">
        <v>7335</v>
      </c>
      <c r="E103" s="9">
        <f t="shared" si="16"/>
        <v>1320.3</v>
      </c>
      <c r="F103" s="18">
        <v>1129</v>
      </c>
      <c r="G103" s="3">
        <f t="shared" si="17"/>
        <v>85.510868741952592</v>
      </c>
      <c r="H103" s="11">
        <v>130</v>
      </c>
      <c r="I103" s="18">
        <v>146</v>
      </c>
      <c r="J103" s="3">
        <f t="shared" si="18"/>
        <v>112.30769230769231</v>
      </c>
      <c r="K103" s="1">
        <v>108</v>
      </c>
      <c r="L103" s="1">
        <v>14</v>
      </c>
      <c r="M103" s="3">
        <f t="shared" si="11"/>
        <v>12.962962962962962</v>
      </c>
      <c r="N103" s="1">
        <v>72</v>
      </c>
      <c r="O103" s="3">
        <f t="shared" si="12"/>
        <v>66.666666666666657</v>
      </c>
      <c r="P103" s="3">
        <f t="shared" si="13"/>
        <v>104.75999999999999</v>
      </c>
      <c r="Q103" s="1">
        <v>28</v>
      </c>
      <c r="R103" s="3">
        <f t="shared" si="14"/>
        <v>26.727758686521575</v>
      </c>
      <c r="S103" s="11">
        <v>126</v>
      </c>
      <c r="T103" s="18">
        <v>135</v>
      </c>
      <c r="U103" s="3">
        <f t="shared" si="15"/>
        <v>107.14285714285714</v>
      </c>
    </row>
    <row r="104" spans="1:21">
      <c r="A104" s="15">
        <v>110</v>
      </c>
      <c r="B104" s="5" t="s">
        <v>119</v>
      </c>
      <c r="C104" s="8" t="s">
        <v>133</v>
      </c>
      <c r="D104" s="10">
        <v>6903</v>
      </c>
      <c r="E104" s="9">
        <f t="shared" si="16"/>
        <v>1242.54</v>
      </c>
      <c r="F104" s="18">
        <v>1242</v>
      </c>
      <c r="G104" s="3">
        <f t="shared" si="17"/>
        <v>99.956540634506737</v>
      </c>
      <c r="H104" s="11">
        <v>163</v>
      </c>
      <c r="I104" s="18">
        <v>142</v>
      </c>
      <c r="J104" s="3">
        <f t="shared" si="18"/>
        <v>87.116564417177912</v>
      </c>
      <c r="K104" s="1">
        <v>102</v>
      </c>
      <c r="L104" s="1">
        <v>15</v>
      </c>
      <c r="M104" s="3">
        <f t="shared" si="11"/>
        <v>14.705882352941178</v>
      </c>
      <c r="N104" s="1">
        <v>70</v>
      </c>
      <c r="O104" s="3">
        <f t="shared" si="12"/>
        <v>68.627450980392155</v>
      </c>
      <c r="P104" s="3">
        <f t="shared" si="13"/>
        <v>98.94</v>
      </c>
      <c r="Q104" s="1">
        <v>17</v>
      </c>
      <c r="R104" s="3">
        <f t="shared" si="14"/>
        <v>17.182130584192439</v>
      </c>
      <c r="S104" s="11">
        <v>136</v>
      </c>
      <c r="T104" s="18">
        <v>135</v>
      </c>
      <c r="U104" s="3">
        <f t="shared" si="15"/>
        <v>99.264705882352942</v>
      </c>
    </row>
    <row r="105" spans="1:21">
      <c r="A105" s="15">
        <v>113</v>
      </c>
      <c r="B105" s="5" t="s">
        <v>119</v>
      </c>
      <c r="C105" s="8" t="s">
        <v>136</v>
      </c>
      <c r="D105" s="10">
        <v>9395</v>
      </c>
      <c r="E105" s="9">
        <f t="shared" si="16"/>
        <v>1691.1</v>
      </c>
      <c r="F105" s="18">
        <v>1671</v>
      </c>
      <c r="G105" s="3">
        <f t="shared" si="17"/>
        <v>98.81142451658684</v>
      </c>
      <c r="H105" s="11">
        <v>152</v>
      </c>
      <c r="I105" s="18">
        <v>177</v>
      </c>
      <c r="J105" s="3">
        <f t="shared" si="18"/>
        <v>116.44736842105263</v>
      </c>
      <c r="K105" s="1">
        <v>116</v>
      </c>
      <c r="L105" s="1">
        <v>18</v>
      </c>
      <c r="M105" s="3">
        <f t="shared" si="11"/>
        <v>15.517241379310345</v>
      </c>
      <c r="N105" s="1">
        <v>36</v>
      </c>
      <c r="O105" s="3">
        <f t="shared" si="12"/>
        <v>31.03448275862069</v>
      </c>
      <c r="P105" s="3">
        <f t="shared" si="13"/>
        <v>112.52</v>
      </c>
      <c r="Q105" s="1">
        <v>28</v>
      </c>
      <c r="R105" s="3">
        <f t="shared" si="14"/>
        <v>24.884464984002843</v>
      </c>
      <c r="S105" s="11">
        <v>140</v>
      </c>
      <c r="T105" s="18">
        <v>124</v>
      </c>
      <c r="U105" s="3">
        <f t="shared" si="15"/>
        <v>88.571428571428569</v>
      </c>
    </row>
    <row r="106" spans="1:21">
      <c r="A106" s="15">
        <v>127</v>
      </c>
      <c r="B106" s="5" t="s">
        <v>119</v>
      </c>
      <c r="C106" s="8" t="s">
        <v>150</v>
      </c>
      <c r="D106" s="10">
        <v>7176</v>
      </c>
      <c r="E106" s="9">
        <f t="shared" si="16"/>
        <v>1291.68</v>
      </c>
      <c r="F106" s="18">
        <v>1068</v>
      </c>
      <c r="G106" s="3">
        <f t="shared" si="17"/>
        <v>82.683017465626151</v>
      </c>
      <c r="H106" s="11">
        <v>128</v>
      </c>
      <c r="I106" s="18">
        <v>103</v>
      </c>
      <c r="J106" s="3">
        <f t="shared" si="18"/>
        <v>80.46875</v>
      </c>
      <c r="K106" s="1">
        <v>76</v>
      </c>
      <c r="L106" s="1">
        <v>13</v>
      </c>
      <c r="M106" s="3">
        <f t="shared" si="11"/>
        <v>17.105263157894736</v>
      </c>
      <c r="N106" s="1">
        <v>0</v>
      </c>
      <c r="O106" s="3">
        <f t="shared" si="12"/>
        <v>0</v>
      </c>
      <c r="P106" s="3">
        <f t="shared" si="13"/>
        <v>73.72</v>
      </c>
      <c r="Q106" s="1">
        <v>20</v>
      </c>
      <c r="R106" s="3">
        <f t="shared" si="14"/>
        <v>27.129679869777533</v>
      </c>
      <c r="S106" s="11">
        <v>119</v>
      </c>
      <c r="T106" s="18">
        <v>102</v>
      </c>
      <c r="U106" s="3">
        <f t="shared" si="15"/>
        <v>85.714285714285708</v>
      </c>
    </row>
    <row r="107" spans="1:21">
      <c r="A107" s="15">
        <v>128</v>
      </c>
      <c r="B107" s="5" t="s">
        <v>119</v>
      </c>
      <c r="C107" s="8" t="s">
        <v>151</v>
      </c>
      <c r="D107" s="10">
        <v>7924</v>
      </c>
      <c r="E107" s="9">
        <f t="shared" si="16"/>
        <v>1426.32</v>
      </c>
      <c r="F107" s="18">
        <v>985</v>
      </c>
      <c r="G107" s="3">
        <f t="shared" si="17"/>
        <v>69.05883672668125</v>
      </c>
      <c r="H107" s="11">
        <v>172</v>
      </c>
      <c r="I107" s="18">
        <v>189</v>
      </c>
      <c r="J107" s="3">
        <f t="shared" si="18"/>
        <v>109.88372093023256</v>
      </c>
      <c r="K107" s="1">
        <v>133</v>
      </c>
      <c r="L107" s="1">
        <v>27</v>
      </c>
      <c r="M107" s="3">
        <f t="shared" si="11"/>
        <v>20.300751879699249</v>
      </c>
      <c r="N107" s="1">
        <v>0</v>
      </c>
      <c r="O107" s="3">
        <f t="shared" si="12"/>
        <v>0</v>
      </c>
      <c r="P107" s="3">
        <f t="shared" si="13"/>
        <v>129.01</v>
      </c>
      <c r="Q107" s="1">
        <v>31</v>
      </c>
      <c r="R107" s="3">
        <f t="shared" si="14"/>
        <v>24.029145027517249</v>
      </c>
      <c r="S107" s="11">
        <v>158</v>
      </c>
      <c r="T107" s="18">
        <v>160</v>
      </c>
      <c r="U107" s="3">
        <f t="shared" si="15"/>
        <v>101.26582278481013</v>
      </c>
    </row>
    <row r="108" spans="1:21">
      <c r="A108" s="15">
        <v>109</v>
      </c>
      <c r="B108" s="5" t="s">
        <v>119</v>
      </c>
      <c r="C108" s="8" t="s">
        <v>132</v>
      </c>
      <c r="D108" s="10">
        <v>5787</v>
      </c>
      <c r="E108" s="9">
        <f t="shared" si="16"/>
        <v>1041.6599999999999</v>
      </c>
      <c r="F108" s="18">
        <v>1003</v>
      </c>
      <c r="G108" s="3">
        <f t="shared" si="17"/>
        <v>96.288616247144006</v>
      </c>
      <c r="H108" s="11">
        <v>112</v>
      </c>
      <c r="I108" s="18">
        <v>98</v>
      </c>
      <c r="J108" s="3">
        <f t="shared" si="18"/>
        <v>87.5</v>
      </c>
      <c r="K108" s="1">
        <v>78</v>
      </c>
      <c r="L108" s="1">
        <v>16</v>
      </c>
      <c r="M108" s="3">
        <f t="shared" si="11"/>
        <v>20.512820512820511</v>
      </c>
      <c r="N108" s="1">
        <v>36</v>
      </c>
      <c r="O108" s="3">
        <f t="shared" si="12"/>
        <v>46.153846153846153</v>
      </c>
      <c r="P108" s="3">
        <f t="shared" si="13"/>
        <v>75.66</v>
      </c>
      <c r="Q108" s="1">
        <v>20</v>
      </c>
      <c r="R108" s="3">
        <f t="shared" si="14"/>
        <v>26.434047052603756</v>
      </c>
      <c r="S108" s="11">
        <v>102</v>
      </c>
      <c r="T108" s="18">
        <v>101</v>
      </c>
      <c r="U108" s="3">
        <f t="shared" si="15"/>
        <v>99.019607843137265</v>
      </c>
    </row>
    <row r="109" spans="1:21">
      <c r="A109" s="15">
        <v>115</v>
      </c>
      <c r="B109" s="5" t="s">
        <v>119</v>
      </c>
      <c r="C109" s="8" t="s">
        <v>138</v>
      </c>
      <c r="D109" s="10">
        <v>5517</v>
      </c>
      <c r="E109" s="9">
        <f t="shared" si="16"/>
        <v>993.06</v>
      </c>
      <c r="F109" s="18">
        <v>962</v>
      </c>
      <c r="G109" s="3">
        <f t="shared" si="17"/>
        <v>96.872293718405743</v>
      </c>
      <c r="H109" s="11">
        <v>108</v>
      </c>
      <c r="I109" s="18">
        <v>93</v>
      </c>
      <c r="J109" s="3">
        <f t="shared" si="18"/>
        <v>86.111111111111114</v>
      </c>
      <c r="K109" s="1">
        <v>63</v>
      </c>
      <c r="L109" s="1">
        <v>13</v>
      </c>
      <c r="M109" s="3">
        <f t="shared" si="11"/>
        <v>20.634920634920633</v>
      </c>
      <c r="N109" s="1">
        <v>28</v>
      </c>
      <c r="O109" s="3">
        <f t="shared" si="12"/>
        <v>44.444444444444443</v>
      </c>
      <c r="P109" s="3">
        <f t="shared" si="13"/>
        <v>61.11</v>
      </c>
      <c r="Q109" s="1">
        <v>15</v>
      </c>
      <c r="R109" s="3">
        <f t="shared" si="14"/>
        <v>24.54590083456063</v>
      </c>
      <c r="S109" s="11">
        <v>97</v>
      </c>
      <c r="T109" s="18">
        <v>94</v>
      </c>
      <c r="U109" s="3">
        <f t="shared" si="15"/>
        <v>96.907216494845358</v>
      </c>
    </row>
    <row r="110" spans="1:21">
      <c r="A110" s="15">
        <v>123</v>
      </c>
      <c r="B110" s="5" t="s">
        <v>119</v>
      </c>
      <c r="C110" s="8" t="s">
        <v>146</v>
      </c>
      <c r="D110" s="10">
        <v>9516</v>
      </c>
      <c r="E110" s="9">
        <f t="shared" si="16"/>
        <v>1712.8799999999999</v>
      </c>
      <c r="F110" s="18">
        <v>1253</v>
      </c>
      <c r="G110" s="3">
        <f t="shared" si="17"/>
        <v>73.151651020503479</v>
      </c>
      <c r="H110" s="11">
        <v>182</v>
      </c>
      <c r="I110" s="18">
        <v>176</v>
      </c>
      <c r="J110" s="3">
        <f t="shared" si="18"/>
        <v>96.703296703296701</v>
      </c>
      <c r="K110" s="1">
        <v>80</v>
      </c>
      <c r="L110" s="1">
        <v>17</v>
      </c>
      <c r="M110" s="3">
        <f t="shared" si="11"/>
        <v>21.25</v>
      </c>
      <c r="N110" s="1">
        <v>32</v>
      </c>
      <c r="O110" s="3">
        <f t="shared" si="12"/>
        <v>40</v>
      </c>
      <c r="P110" s="3">
        <f t="shared" si="13"/>
        <v>77.599999999999994</v>
      </c>
      <c r="Q110" s="1">
        <v>23</v>
      </c>
      <c r="R110" s="3">
        <f t="shared" si="14"/>
        <v>29.63917525773196</v>
      </c>
      <c r="S110" s="11">
        <v>163</v>
      </c>
      <c r="T110" s="18">
        <v>157</v>
      </c>
      <c r="U110" s="3">
        <f t="shared" si="15"/>
        <v>96.319018404907979</v>
      </c>
    </row>
    <row r="111" spans="1:21">
      <c r="A111" s="15">
        <v>119</v>
      </c>
      <c r="B111" s="5" t="s">
        <v>119</v>
      </c>
      <c r="C111" s="8" t="s">
        <v>142</v>
      </c>
      <c r="D111" s="10">
        <v>10042</v>
      </c>
      <c r="E111" s="9">
        <f t="shared" si="16"/>
        <v>1807.56</v>
      </c>
      <c r="F111" s="18">
        <v>980</v>
      </c>
      <c r="G111" s="3">
        <f t="shared" si="17"/>
        <v>54.216734160968386</v>
      </c>
      <c r="H111" s="11">
        <v>168</v>
      </c>
      <c r="I111" s="18">
        <v>152</v>
      </c>
      <c r="J111" s="3">
        <f t="shared" si="18"/>
        <v>90.476190476190482</v>
      </c>
      <c r="K111" s="1">
        <v>122</v>
      </c>
      <c r="L111" s="1">
        <v>26</v>
      </c>
      <c r="M111" s="3">
        <f t="shared" si="11"/>
        <v>21.311475409836063</v>
      </c>
      <c r="N111" s="1">
        <v>50</v>
      </c>
      <c r="O111" s="3">
        <f t="shared" si="12"/>
        <v>40.983606557377051</v>
      </c>
      <c r="P111" s="3">
        <f t="shared" si="13"/>
        <v>118.34</v>
      </c>
      <c r="Q111" s="1">
        <v>30</v>
      </c>
      <c r="R111" s="3">
        <f t="shared" si="14"/>
        <v>25.350684468480651</v>
      </c>
      <c r="S111" s="11">
        <v>161</v>
      </c>
      <c r="T111" s="18">
        <v>159</v>
      </c>
      <c r="U111" s="3">
        <f t="shared" si="15"/>
        <v>98.757763975155271</v>
      </c>
    </row>
    <row r="112" spans="1:21">
      <c r="A112" s="15">
        <v>125</v>
      </c>
      <c r="B112" s="5" t="s">
        <v>119</v>
      </c>
      <c r="C112" s="8" t="s">
        <v>148</v>
      </c>
      <c r="D112" s="10">
        <v>7944</v>
      </c>
      <c r="E112" s="9">
        <f t="shared" si="16"/>
        <v>1429.9199999999998</v>
      </c>
      <c r="F112" s="18">
        <v>1408</v>
      </c>
      <c r="G112" s="3">
        <f t="shared" si="17"/>
        <v>98.467047107530504</v>
      </c>
      <c r="H112" s="11">
        <v>175</v>
      </c>
      <c r="I112" s="18">
        <v>197</v>
      </c>
      <c r="J112" s="3">
        <f t="shared" si="18"/>
        <v>112.57142857142857</v>
      </c>
      <c r="K112" s="1">
        <v>127</v>
      </c>
      <c r="L112" s="1">
        <v>30</v>
      </c>
      <c r="M112" s="3">
        <f t="shared" si="11"/>
        <v>23.622047244094489</v>
      </c>
      <c r="N112" s="1">
        <v>60</v>
      </c>
      <c r="O112" s="3">
        <f t="shared" si="12"/>
        <v>47.244094488188978</v>
      </c>
      <c r="P112" s="3">
        <f t="shared" si="13"/>
        <v>123.19</v>
      </c>
      <c r="Q112" s="1">
        <v>31</v>
      </c>
      <c r="R112" s="3">
        <f t="shared" si="14"/>
        <v>25.164380225667671</v>
      </c>
      <c r="S112" s="11">
        <v>149</v>
      </c>
      <c r="T112" s="18">
        <v>163</v>
      </c>
      <c r="U112" s="3">
        <f t="shared" si="15"/>
        <v>109.39597315436242</v>
      </c>
    </row>
    <row r="113" spans="1:21">
      <c r="A113" s="15">
        <v>117</v>
      </c>
      <c r="B113" s="5" t="s">
        <v>119</v>
      </c>
      <c r="C113" s="8" t="s">
        <v>140</v>
      </c>
      <c r="D113" s="10">
        <v>6127</v>
      </c>
      <c r="E113" s="9">
        <f t="shared" si="16"/>
        <v>1102.8599999999999</v>
      </c>
      <c r="F113" s="18">
        <v>1305</v>
      </c>
      <c r="G113" s="3">
        <f t="shared" si="17"/>
        <v>118.32870899298189</v>
      </c>
      <c r="H113" s="11">
        <v>142</v>
      </c>
      <c r="I113" s="18">
        <v>136</v>
      </c>
      <c r="J113" s="3">
        <f t="shared" si="18"/>
        <v>95.774647887323937</v>
      </c>
      <c r="K113" s="1">
        <v>108</v>
      </c>
      <c r="L113" s="1">
        <v>26</v>
      </c>
      <c r="M113" s="3">
        <f t="shared" si="11"/>
        <v>24.074074074074073</v>
      </c>
      <c r="N113" s="1">
        <v>1</v>
      </c>
      <c r="O113" s="3">
        <f t="shared" si="12"/>
        <v>0.92592592592592582</v>
      </c>
      <c r="P113" s="3">
        <f t="shared" si="13"/>
        <v>104.75999999999999</v>
      </c>
      <c r="Q113" s="1">
        <v>15</v>
      </c>
      <c r="R113" s="3">
        <f t="shared" si="14"/>
        <v>14.318442153493702</v>
      </c>
      <c r="S113" s="11">
        <v>129</v>
      </c>
      <c r="T113" s="18">
        <v>106</v>
      </c>
      <c r="U113" s="3">
        <f t="shared" si="15"/>
        <v>82.170542635658919</v>
      </c>
    </row>
    <row r="114" spans="1:21">
      <c r="A114" s="15">
        <v>106</v>
      </c>
      <c r="B114" s="5" t="s">
        <v>119</v>
      </c>
      <c r="C114" s="8" t="s">
        <v>129</v>
      </c>
      <c r="D114" s="10">
        <v>9028</v>
      </c>
      <c r="E114" s="9">
        <f t="shared" si="16"/>
        <v>1625.04</v>
      </c>
      <c r="F114" s="18">
        <v>1424</v>
      </c>
      <c r="G114" s="3">
        <f t="shared" si="17"/>
        <v>87.628612218776155</v>
      </c>
      <c r="H114" s="11">
        <v>172</v>
      </c>
      <c r="I114" s="18">
        <v>186</v>
      </c>
      <c r="J114" s="3">
        <f t="shared" si="18"/>
        <v>108.13953488372093</v>
      </c>
      <c r="K114" s="1">
        <v>136</v>
      </c>
      <c r="L114" s="1">
        <v>33</v>
      </c>
      <c r="M114" s="3">
        <f t="shared" si="11"/>
        <v>24.264705882352942</v>
      </c>
      <c r="N114" s="1">
        <v>70</v>
      </c>
      <c r="O114" s="3">
        <f t="shared" si="12"/>
        <v>51.470588235294116</v>
      </c>
      <c r="P114" s="3">
        <f t="shared" si="13"/>
        <v>131.91999999999999</v>
      </c>
      <c r="Q114" s="1">
        <v>38</v>
      </c>
      <c r="R114" s="3">
        <f t="shared" si="14"/>
        <v>28.805336567616742</v>
      </c>
      <c r="S114" s="11">
        <v>155</v>
      </c>
      <c r="T114" s="18">
        <v>168</v>
      </c>
      <c r="U114" s="3">
        <f t="shared" si="15"/>
        <v>108.38709677419357</v>
      </c>
    </row>
    <row r="115" spans="1:21">
      <c r="A115" s="15">
        <v>114</v>
      </c>
      <c r="B115" s="5" t="s">
        <v>119</v>
      </c>
      <c r="C115" s="8" t="s">
        <v>137</v>
      </c>
      <c r="D115" s="10">
        <v>6479</v>
      </c>
      <c r="E115" s="9">
        <f t="shared" si="16"/>
        <v>1166.22</v>
      </c>
      <c r="F115" s="18">
        <v>912</v>
      </c>
      <c r="G115" s="3">
        <f t="shared" si="17"/>
        <v>78.201368523949171</v>
      </c>
      <c r="H115" s="11">
        <v>135</v>
      </c>
      <c r="I115" s="18">
        <v>116</v>
      </c>
      <c r="J115" s="3">
        <f t="shared" si="18"/>
        <v>85.925925925925924</v>
      </c>
      <c r="K115" s="1">
        <v>74</v>
      </c>
      <c r="L115" s="1">
        <v>18</v>
      </c>
      <c r="M115" s="3">
        <f t="shared" si="11"/>
        <v>24.324324324324326</v>
      </c>
      <c r="N115" s="1">
        <v>0</v>
      </c>
      <c r="O115" s="3">
        <f t="shared" si="12"/>
        <v>0</v>
      </c>
      <c r="P115" s="3">
        <f t="shared" si="13"/>
        <v>71.78</v>
      </c>
      <c r="Q115" s="1">
        <v>20</v>
      </c>
      <c r="R115" s="3">
        <f t="shared" si="14"/>
        <v>27.862914460852608</v>
      </c>
      <c r="S115" s="11">
        <v>125</v>
      </c>
      <c r="T115" s="18">
        <v>117</v>
      </c>
      <c r="U115" s="3">
        <f t="shared" si="15"/>
        <v>93.600000000000009</v>
      </c>
    </row>
    <row r="116" spans="1:21">
      <c r="A116" s="15">
        <v>107</v>
      </c>
      <c r="B116" s="5" t="s">
        <v>119</v>
      </c>
      <c r="C116" s="8" t="s">
        <v>130</v>
      </c>
      <c r="D116" s="10">
        <v>5785</v>
      </c>
      <c r="E116" s="9">
        <f t="shared" si="16"/>
        <v>1041.3</v>
      </c>
      <c r="F116" s="18">
        <v>878</v>
      </c>
      <c r="G116" s="3">
        <f t="shared" si="17"/>
        <v>84.317679823297809</v>
      </c>
      <c r="H116" s="11">
        <v>133</v>
      </c>
      <c r="I116" s="18">
        <v>156</v>
      </c>
      <c r="J116" s="3">
        <f t="shared" si="18"/>
        <v>117.29323308270676</v>
      </c>
      <c r="K116" s="1">
        <v>114</v>
      </c>
      <c r="L116" s="1">
        <v>28</v>
      </c>
      <c r="M116" s="3">
        <f t="shared" si="11"/>
        <v>24.561403508771928</v>
      </c>
      <c r="N116" s="1">
        <v>69</v>
      </c>
      <c r="O116" s="3">
        <f t="shared" si="12"/>
        <v>60.526315789473685</v>
      </c>
      <c r="P116" s="3">
        <f t="shared" si="13"/>
        <v>110.58</v>
      </c>
      <c r="Q116" s="1">
        <v>45</v>
      </c>
      <c r="R116" s="3">
        <f t="shared" si="14"/>
        <v>40.694519804666307</v>
      </c>
      <c r="S116" s="11">
        <v>120</v>
      </c>
      <c r="T116" s="18">
        <v>144</v>
      </c>
      <c r="U116" s="3">
        <f t="shared" si="15"/>
        <v>120</v>
      </c>
    </row>
    <row r="117" spans="1:21">
      <c r="A117" s="15">
        <v>124</v>
      </c>
      <c r="B117" s="5" t="s">
        <v>119</v>
      </c>
      <c r="C117" s="8" t="s">
        <v>147</v>
      </c>
      <c r="D117" s="10">
        <v>9274</v>
      </c>
      <c r="E117" s="9">
        <f t="shared" si="16"/>
        <v>1669.32</v>
      </c>
      <c r="F117" s="18">
        <v>1224</v>
      </c>
      <c r="G117" s="3">
        <f t="shared" si="17"/>
        <v>73.323269355186554</v>
      </c>
      <c r="H117" s="11">
        <v>200</v>
      </c>
      <c r="I117" s="18">
        <v>170</v>
      </c>
      <c r="J117" s="3">
        <f t="shared" si="18"/>
        <v>85</v>
      </c>
      <c r="K117" s="1">
        <v>129</v>
      </c>
      <c r="L117" s="1">
        <v>33</v>
      </c>
      <c r="M117" s="3">
        <f t="shared" si="11"/>
        <v>25.581395348837212</v>
      </c>
      <c r="N117" s="1">
        <v>19</v>
      </c>
      <c r="O117" s="3">
        <f t="shared" si="12"/>
        <v>14.728682170542637</v>
      </c>
      <c r="P117" s="3">
        <f t="shared" si="13"/>
        <v>125.13</v>
      </c>
      <c r="Q117" s="1">
        <v>36</v>
      </c>
      <c r="R117" s="3">
        <f t="shared" si="14"/>
        <v>28.770079117717572</v>
      </c>
      <c r="S117" s="11">
        <v>173</v>
      </c>
      <c r="T117" s="18">
        <v>172</v>
      </c>
      <c r="U117" s="3">
        <f t="shared" si="15"/>
        <v>99.421965317919074</v>
      </c>
    </row>
    <row r="118" spans="1:21">
      <c r="A118" s="15">
        <v>126</v>
      </c>
      <c r="B118" s="5" t="s">
        <v>119</v>
      </c>
      <c r="C118" s="8" t="s">
        <v>149</v>
      </c>
      <c r="D118" s="10">
        <v>7546</v>
      </c>
      <c r="E118" s="9">
        <f t="shared" si="16"/>
        <v>1358.28</v>
      </c>
      <c r="F118" s="18">
        <v>1303</v>
      </c>
      <c r="G118" s="3">
        <f t="shared" si="17"/>
        <v>95.930146950555113</v>
      </c>
      <c r="H118" s="11">
        <v>167</v>
      </c>
      <c r="I118" s="18">
        <v>137</v>
      </c>
      <c r="J118" s="3">
        <f t="shared" si="18"/>
        <v>82.035928143712582</v>
      </c>
      <c r="K118" s="1">
        <v>102</v>
      </c>
      <c r="L118" s="1">
        <v>27</v>
      </c>
      <c r="M118" s="3">
        <f t="shared" si="11"/>
        <v>26.47058823529412</v>
      </c>
      <c r="N118" s="1">
        <v>68</v>
      </c>
      <c r="O118" s="3">
        <f t="shared" si="12"/>
        <v>66.666666666666657</v>
      </c>
      <c r="P118" s="3">
        <f t="shared" si="13"/>
        <v>98.94</v>
      </c>
      <c r="Q118" s="1">
        <v>26</v>
      </c>
      <c r="R118" s="3">
        <f t="shared" si="14"/>
        <v>26.278552658176675</v>
      </c>
      <c r="S118" s="11">
        <v>152</v>
      </c>
      <c r="T118" s="18">
        <v>140</v>
      </c>
      <c r="U118" s="3">
        <f t="shared" si="15"/>
        <v>92.10526315789474</v>
      </c>
    </row>
    <row r="119" spans="1:21">
      <c r="A119" s="15">
        <v>111</v>
      </c>
      <c r="B119" s="5" t="s">
        <v>119</v>
      </c>
      <c r="C119" s="8" t="s">
        <v>134</v>
      </c>
      <c r="D119" s="10">
        <v>7387</v>
      </c>
      <c r="E119" s="9">
        <f t="shared" si="16"/>
        <v>1329.6599999999999</v>
      </c>
      <c r="F119" s="18">
        <v>1103</v>
      </c>
      <c r="G119" s="3">
        <f t="shared" si="17"/>
        <v>82.953536994419636</v>
      </c>
      <c r="H119" s="11">
        <v>147</v>
      </c>
      <c r="I119" s="18">
        <v>151</v>
      </c>
      <c r="J119" s="3">
        <f t="shared" si="18"/>
        <v>102.72108843537416</v>
      </c>
      <c r="K119" s="1">
        <v>105</v>
      </c>
      <c r="L119" s="1">
        <v>28</v>
      </c>
      <c r="M119" s="3">
        <f t="shared" si="11"/>
        <v>26.666666666666668</v>
      </c>
      <c r="N119" s="1">
        <v>31</v>
      </c>
      <c r="O119" s="3">
        <f t="shared" si="12"/>
        <v>29.523809523809526</v>
      </c>
      <c r="P119" s="3">
        <f t="shared" si="13"/>
        <v>101.85</v>
      </c>
      <c r="Q119" s="1">
        <v>33</v>
      </c>
      <c r="R119" s="3">
        <f t="shared" si="14"/>
        <v>32.400589101620028</v>
      </c>
      <c r="S119" s="11">
        <v>134</v>
      </c>
      <c r="T119" s="18">
        <v>159</v>
      </c>
      <c r="U119" s="3">
        <f t="shared" si="15"/>
        <v>118.65671641791045</v>
      </c>
    </row>
    <row r="120" spans="1:21">
      <c r="A120" s="15">
        <v>112</v>
      </c>
      <c r="B120" s="5" t="s">
        <v>119</v>
      </c>
      <c r="C120" s="8" t="s">
        <v>135</v>
      </c>
      <c r="D120" s="10">
        <v>7417</v>
      </c>
      <c r="E120" s="9">
        <f t="shared" si="16"/>
        <v>1335.06</v>
      </c>
      <c r="F120" s="18">
        <v>1723</v>
      </c>
      <c r="G120" s="3">
        <f t="shared" si="17"/>
        <v>129.05787005827455</v>
      </c>
      <c r="H120" s="11">
        <v>128</v>
      </c>
      <c r="I120" s="18">
        <v>151</v>
      </c>
      <c r="J120" s="3">
        <f t="shared" si="18"/>
        <v>117.96875</v>
      </c>
      <c r="K120" s="1">
        <v>122</v>
      </c>
      <c r="L120" s="1">
        <v>33</v>
      </c>
      <c r="M120" s="3">
        <f t="shared" si="11"/>
        <v>27.049180327868854</v>
      </c>
      <c r="N120" s="1">
        <v>86</v>
      </c>
      <c r="O120" s="3">
        <f t="shared" si="12"/>
        <v>70.491803278688522</v>
      </c>
      <c r="P120" s="3">
        <f t="shared" si="13"/>
        <v>118.34</v>
      </c>
      <c r="Q120" s="1">
        <v>39</v>
      </c>
      <c r="R120" s="3">
        <f t="shared" si="14"/>
        <v>32.955889809024839</v>
      </c>
      <c r="S120" s="11">
        <v>118</v>
      </c>
      <c r="T120" s="18">
        <v>132</v>
      </c>
      <c r="U120" s="3">
        <f t="shared" si="15"/>
        <v>111.86440677966101</v>
      </c>
    </row>
    <row r="121" spans="1:21">
      <c r="A121" s="15">
        <v>102</v>
      </c>
      <c r="B121" s="5" t="s">
        <v>119</v>
      </c>
      <c r="C121" s="8" t="s">
        <v>125</v>
      </c>
      <c r="D121" s="10">
        <v>6920</v>
      </c>
      <c r="E121" s="9">
        <f t="shared" si="16"/>
        <v>1245.5999999999999</v>
      </c>
      <c r="F121" s="18">
        <v>1376</v>
      </c>
      <c r="G121" s="3">
        <f t="shared" si="17"/>
        <v>110.46885035324343</v>
      </c>
      <c r="H121" s="11">
        <v>116</v>
      </c>
      <c r="I121" s="18">
        <v>122</v>
      </c>
      <c r="J121" s="3">
        <f t="shared" si="18"/>
        <v>105.17241379310344</v>
      </c>
      <c r="K121" s="1">
        <v>101</v>
      </c>
      <c r="L121" s="1">
        <v>28</v>
      </c>
      <c r="M121" s="3">
        <f t="shared" si="11"/>
        <v>27.722772277227726</v>
      </c>
      <c r="N121" s="1">
        <v>77</v>
      </c>
      <c r="O121" s="3">
        <f t="shared" si="12"/>
        <v>76.237623762376245</v>
      </c>
      <c r="P121" s="3">
        <f t="shared" si="13"/>
        <v>97.97</v>
      </c>
      <c r="Q121" s="1">
        <v>30</v>
      </c>
      <c r="R121" s="3">
        <f t="shared" si="14"/>
        <v>30.62161886291722</v>
      </c>
      <c r="S121" s="11">
        <v>106</v>
      </c>
      <c r="T121" s="18">
        <v>107</v>
      </c>
      <c r="U121" s="3">
        <f t="shared" si="15"/>
        <v>100.9433962264151</v>
      </c>
    </row>
    <row r="122" spans="1:21">
      <c r="A122" s="15">
        <v>99</v>
      </c>
      <c r="B122" s="5" t="s">
        <v>119</v>
      </c>
      <c r="C122" s="8" t="s">
        <v>122</v>
      </c>
      <c r="D122" s="10">
        <v>6326</v>
      </c>
      <c r="E122" s="9">
        <f t="shared" si="16"/>
        <v>1138.68</v>
      </c>
      <c r="F122" s="18">
        <v>1051</v>
      </c>
      <c r="G122" s="3">
        <f t="shared" si="17"/>
        <v>92.299855973583448</v>
      </c>
      <c r="H122" s="11">
        <v>106</v>
      </c>
      <c r="I122" s="18">
        <v>113</v>
      </c>
      <c r="J122" s="3">
        <f t="shared" si="18"/>
        <v>106.60377358490567</v>
      </c>
      <c r="K122" s="1">
        <v>89</v>
      </c>
      <c r="L122" s="1">
        <v>25</v>
      </c>
      <c r="M122" s="3">
        <f t="shared" si="11"/>
        <v>28.08988764044944</v>
      </c>
      <c r="N122" s="1">
        <v>68</v>
      </c>
      <c r="O122" s="3">
        <f t="shared" si="12"/>
        <v>76.404494382022463</v>
      </c>
      <c r="P122" s="3">
        <f t="shared" si="13"/>
        <v>86.33</v>
      </c>
      <c r="Q122" s="1">
        <v>19</v>
      </c>
      <c r="R122" s="3">
        <f t="shared" si="14"/>
        <v>22.008571759527396</v>
      </c>
      <c r="S122" s="11">
        <v>104</v>
      </c>
      <c r="T122" s="18">
        <v>100</v>
      </c>
      <c r="U122" s="3">
        <f t="shared" si="15"/>
        <v>96.15384615384616</v>
      </c>
    </row>
    <row r="123" spans="1:21">
      <c r="A123" s="15">
        <v>97</v>
      </c>
      <c r="B123" s="5" t="s">
        <v>119</v>
      </c>
      <c r="C123" s="8" t="s">
        <v>120</v>
      </c>
      <c r="D123" s="10">
        <v>5892</v>
      </c>
      <c r="E123" s="9">
        <f t="shared" si="16"/>
        <v>1060.56</v>
      </c>
      <c r="F123" s="18">
        <v>1132</v>
      </c>
      <c r="G123" s="3">
        <f t="shared" si="17"/>
        <v>106.73606396620654</v>
      </c>
      <c r="H123" s="11">
        <v>78</v>
      </c>
      <c r="I123" s="18">
        <v>75</v>
      </c>
      <c r="J123" s="3">
        <f t="shared" si="18"/>
        <v>96.15384615384616</v>
      </c>
      <c r="K123" s="1">
        <v>55</v>
      </c>
      <c r="L123" s="1">
        <v>17</v>
      </c>
      <c r="M123" s="3">
        <f t="shared" si="11"/>
        <v>30.909090909090907</v>
      </c>
      <c r="N123" s="1">
        <v>20</v>
      </c>
      <c r="O123" s="3">
        <f t="shared" si="12"/>
        <v>36.363636363636367</v>
      </c>
      <c r="P123" s="3">
        <f t="shared" si="13"/>
        <v>53.35</v>
      </c>
      <c r="Q123" s="1">
        <v>15</v>
      </c>
      <c r="R123" s="3">
        <f t="shared" si="14"/>
        <v>28.11621368322399</v>
      </c>
      <c r="S123" s="11">
        <v>65</v>
      </c>
      <c r="T123" s="18">
        <v>75</v>
      </c>
      <c r="U123" s="3">
        <f t="shared" si="15"/>
        <v>115.38461538461537</v>
      </c>
    </row>
    <row r="124" spans="1:21">
      <c r="A124" s="15">
        <v>118</v>
      </c>
      <c r="B124" s="5" t="s">
        <v>119</v>
      </c>
      <c r="C124" s="8" t="s">
        <v>141</v>
      </c>
      <c r="D124" s="10">
        <v>7432</v>
      </c>
      <c r="E124" s="9">
        <f t="shared" si="16"/>
        <v>1337.76</v>
      </c>
      <c r="F124" s="18">
        <v>651</v>
      </c>
      <c r="G124" s="3">
        <f t="shared" si="17"/>
        <v>48.663437387872264</v>
      </c>
      <c r="H124" s="11">
        <v>132</v>
      </c>
      <c r="I124" s="18">
        <v>103</v>
      </c>
      <c r="J124" s="3">
        <f t="shared" si="18"/>
        <v>78.030303030303031</v>
      </c>
      <c r="K124" s="1">
        <v>62</v>
      </c>
      <c r="L124" s="1">
        <v>21</v>
      </c>
      <c r="M124" s="3">
        <f t="shared" si="11"/>
        <v>33.87096774193548</v>
      </c>
      <c r="N124" s="1">
        <v>40</v>
      </c>
      <c r="O124" s="3">
        <f t="shared" si="12"/>
        <v>64.516129032258064</v>
      </c>
      <c r="P124" s="3">
        <f t="shared" si="13"/>
        <v>60.14</v>
      </c>
      <c r="Q124" s="1">
        <v>21</v>
      </c>
      <c r="R124" s="3">
        <f t="shared" si="14"/>
        <v>34.918523445294312</v>
      </c>
      <c r="S124" s="11">
        <v>119</v>
      </c>
      <c r="T124" s="18">
        <v>107</v>
      </c>
      <c r="U124" s="3">
        <f t="shared" si="15"/>
        <v>89.915966386554629</v>
      </c>
    </row>
    <row r="125" spans="1:21">
      <c r="A125" s="15">
        <v>116</v>
      </c>
      <c r="B125" s="5" t="s">
        <v>119</v>
      </c>
      <c r="C125" s="8" t="s">
        <v>139</v>
      </c>
      <c r="D125" s="10">
        <v>5929</v>
      </c>
      <c r="E125" s="9">
        <f t="shared" si="16"/>
        <v>1067.22</v>
      </c>
      <c r="F125" s="18">
        <v>1270</v>
      </c>
      <c r="G125" s="3">
        <f t="shared" si="17"/>
        <v>119.0007683514177</v>
      </c>
      <c r="H125" s="11">
        <v>111</v>
      </c>
      <c r="I125" s="18">
        <v>105</v>
      </c>
      <c r="J125" s="3">
        <f t="shared" si="18"/>
        <v>94.594594594594597</v>
      </c>
      <c r="K125" s="1">
        <v>85</v>
      </c>
      <c r="L125" s="1">
        <v>30</v>
      </c>
      <c r="M125" s="3">
        <f t="shared" si="11"/>
        <v>35.294117647058826</v>
      </c>
      <c r="N125" s="1">
        <v>55</v>
      </c>
      <c r="O125" s="3">
        <f t="shared" si="12"/>
        <v>64.705882352941174</v>
      </c>
      <c r="P125" s="3">
        <f t="shared" si="13"/>
        <v>82.45</v>
      </c>
      <c r="Q125" s="1">
        <v>33</v>
      </c>
      <c r="R125" s="3">
        <f t="shared" si="14"/>
        <v>40.024257125530625</v>
      </c>
      <c r="S125" s="11">
        <v>101</v>
      </c>
      <c r="T125" s="18">
        <v>113</v>
      </c>
      <c r="U125" s="3">
        <f t="shared" si="15"/>
        <v>111.88118811881189</v>
      </c>
    </row>
    <row r="126" spans="1:21">
      <c r="A126" s="15">
        <v>108</v>
      </c>
      <c r="B126" s="5" t="s">
        <v>119</v>
      </c>
      <c r="C126" s="8" t="s">
        <v>131</v>
      </c>
      <c r="D126" s="10">
        <v>7227</v>
      </c>
      <c r="E126" s="9">
        <f t="shared" si="16"/>
        <v>1300.8599999999999</v>
      </c>
      <c r="F126" s="18">
        <v>803</v>
      </c>
      <c r="G126" s="3">
        <f t="shared" si="17"/>
        <v>61.728395061728406</v>
      </c>
      <c r="H126" s="11">
        <v>124</v>
      </c>
      <c r="I126" s="18">
        <v>127</v>
      </c>
      <c r="J126" s="3">
        <f t="shared" si="18"/>
        <v>102.41935483870968</v>
      </c>
      <c r="K126" s="1">
        <v>87</v>
      </c>
      <c r="L126" s="1">
        <v>31</v>
      </c>
      <c r="M126" s="3">
        <f t="shared" si="11"/>
        <v>35.632183908045981</v>
      </c>
      <c r="N126" s="1">
        <v>49</v>
      </c>
      <c r="O126" s="3">
        <f t="shared" si="12"/>
        <v>56.321839080459768</v>
      </c>
      <c r="P126" s="3">
        <f t="shared" si="13"/>
        <v>84.39</v>
      </c>
      <c r="Q126" s="1">
        <v>27</v>
      </c>
      <c r="R126" s="3">
        <f t="shared" si="14"/>
        <v>31.994312122289369</v>
      </c>
      <c r="S126" s="11">
        <v>106</v>
      </c>
      <c r="T126" s="18">
        <v>116</v>
      </c>
      <c r="U126" s="3">
        <f t="shared" si="15"/>
        <v>109.43396226415094</v>
      </c>
    </row>
    <row r="127" spans="1:21">
      <c r="A127" s="15">
        <v>104</v>
      </c>
      <c r="B127" s="5" t="s">
        <v>119</v>
      </c>
      <c r="C127" s="8" t="s">
        <v>127</v>
      </c>
      <c r="D127" s="10">
        <v>6416</v>
      </c>
      <c r="E127" s="9">
        <f t="shared" si="16"/>
        <v>1154.8799999999999</v>
      </c>
      <c r="F127" s="18">
        <v>1405</v>
      </c>
      <c r="G127" s="3">
        <f t="shared" si="17"/>
        <v>121.65766140205044</v>
      </c>
      <c r="H127" s="11">
        <v>106</v>
      </c>
      <c r="I127" s="18">
        <v>126</v>
      </c>
      <c r="J127" s="3">
        <f t="shared" si="18"/>
        <v>118.86792452830188</v>
      </c>
      <c r="K127" s="1">
        <v>102</v>
      </c>
      <c r="L127" s="1">
        <v>38</v>
      </c>
      <c r="M127" s="3">
        <f t="shared" si="11"/>
        <v>37.254901960784316</v>
      </c>
      <c r="N127" s="1">
        <v>80</v>
      </c>
      <c r="O127" s="3">
        <f t="shared" si="12"/>
        <v>78.431372549019613</v>
      </c>
      <c r="P127" s="3">
        <f t="shared" si="13"/>
        <v>98.94</v>
      </c>
      <c r="Q127" s="1">
        <v>38</v>
      </c>
      <c r="R127" s="3">
        <f t="shared" si="14"/>
        <v>38.407115423488989</v>
      </c>
      <c r="S127" s="11">
        <v>99</v>
      </c>
      <c r="T127" s="18">
        <v>113</v>
      </c>
      <c r="U127" s="3">
        <f t="shared" si="15"/>
        <v>114.14141414141415</v>
      </c>
    </row>
    <row r="128" spans="1:21">
      <c r="A128" s="15">
        <v>105</v>
      </c>
      <c r="B128" s="5" t="s">
        <v>119</v>
      </c>
      <c r="C128" s="8" t="s">
        <v>128</v>
      </c>
      <c r="D128" s="10">
        <v>5873</v>
      </c>
      <c r="E128" s="9">
        <f t="shared" si="16"/>
        <v>1057.1399999999999</v>
      </c>
      <c r="F128" s="18">
        <v>1138</v>
      </c>
      <c r="G128" s="3">
        <f t="shared" si="17"/>
        <v>107.64893959172863</v>
      </c>
      <c r="H128" s="11">
        <v>123</v>
      </c>
      <c r="I128" s="18">
        <v>103</v>
      </c>
      <c r="J128" s="3">
        <f t="shared" si="18"/>
        <v>83.739837398373979</v>
      </c>
      <c r="K128" s="1">
        <v>85</v>
      </c>
      <c r="L128" s="1">
        <v>35</v>
      </c>
      <c r="M128" s="3">
        <f t="shared" si="11"/>
        <v>41.17647058823529</v>
      </c>
      <c r="N128" s="1">
        <v>62</v>
      </c>
      <c r="O128" s="3">
        <f t="shared" si="12"/>
        <v>72.941176470588232</v>
      </c>
      <c r="P128" s="3">
        <f t="shared" si="13"/>
        <v>82.45</v>
      </c>
      <c r="Q128" s="1">
        <v>31</v>
      </c>
      <c r="R128" s="3">
        <f t="shared" si="14"/>
        <v>37.598544572468164</v>
      </c>
      <c r="S128" s="11">
        <v>112</v>
      </c>
      <c r="T128" s="18">
        <v>101</v>
      </c>
      <c r="U128" s="3">
        <f t="shared" si="15"/>
        <v>90.178571428571431</v>
      </c>
    </row>
    <row r="129" spans="1:21">
      <c r="A129" s="15">
        <v>103</v>
      </c>
      <c r="B129" s="5" t="s">
        <v>119</v>
      </c>
      <c r="C129" s="8" t="s">
        <v>126</v>
      </c>
      <c r="D129" s="10">
        <v>8332</v>
      </c>
      <c r="E129" s="9">
        <f t="shared" si="16"/>
        <v>1499.76</v>
      </c>
      <c r="F129" s="18">
        <v>1661</v>
      </c>
      <c r="G129" s="3">
        <f t="shared" si="17"/>
        <v>110.75105350189362</v>
      </c>
      <c r="H129" s="11">
        <v>152</v>
      </c>
      <c r="I129" s="18">
        <v>112</v>
      </c>
      <c r="J129" s="3">
        <f t="shared" si="18"/>
        <v>73.68421052631578</v>
      </c>
      <c r="K129" s="1">
        <v>55</v>
      </c>
      <c r="L129" s="1">
        <v>27</v>
      </c>
      <c r="M129" s="3">
        <f t="shared" si="11"/>
        <v>49.090909090909093</v>
      </c>
      <c r="N129" s="1">
        <v>50</v>
      </c>
      <c r="O129" s="3">
        <f t="shared" si="12"/>
        <v>90.909090909090907</v>
      </c>
      <c r="P129" s="3">
        <f t="shared" si="13"/>
        <v>53.35</v>
      </c>
      <c r="Q129" s="1">
        <v>21</v>
      </c>
      <c r="R129" s="3">
        <f t="shared" si="14"/>
        <v>39.362699156513585</v>
      </c>
      <c r="S129" s="11">
        <v>137</v>
      </c>
      <c r="T129" s="18">
        <v>139</v>
      </c>
      <c r="U129" s="3">
        <f t="shared" si="15"/>
        <v>101.45985401459853</v>
      </c>
    </row>
    <row r="130" spans="1:21">
      <c r="A130" s="15">
        <v>160</v>
      </c>
      <c r="B130" s="5" t="s">
        <v>152</v>
      </c>
      <c r="C130" s="8" t="s">
        <v>184</v>
      </c>
      <c r="D130" s="8">
        <v>8056</v>
      </c>
      <c r="E130" s="9">
        <f t="shared" si="16"/>
        <v>1450.08</v>
      </c>
      <c r="F130" s="18">
        <v>1496</v>
      </c>
      <c r="G130" s="3">
        <f t="shared" si="17"/>
        <v>103.16672183603663</v>
      </c>
      <c r="H130" s="1">
        <v>81</v>
      </c>
      <c r="I130" s="18">
        <v>82</v>
      </c>
      <c r="J130" s="3">
        <f t="shared" si="18"/>
        <v>101.23456790123457</v>
      </c>
      <c r="K130" s="1">
        <v>57</v>
      </c>
      <c r="L130" s="1">
        <v>10</v>
      </c>
      <c r="M130" s="3">
        <f t="shared" ref="M130:M193" si="19">L130/K130*100</f>
        <v>17.543859649122805</v>
      </c>
      <c r="N130" s="1">
        <v>31</v>
      </c>
      <c r="O130" s="3">
        <f t="shared" ref="O130:O193" si="20">N130/K130*100</f>
        <v>54.385964912280706</v>
      </c>
      <c r="P130" s="3">
        <f t="shared" ref="P130:P193" si="21">K130*97%</f>
        <v>55.29</v>
      </c>
      <c r="Q130" s="1">
        <v>13</v>
      </c>
      <c r="R130" s="3">
        <f t="shared" ref="R130:R193" si="22">Q130/P130*100</f>
        <v>23.512389220473864</v>
      </c>
      <c r="S130" s="1">
        <v>70</v>
      </c>
      <c r="T130" s="18">
        <v>76</v>
      </c>
      <c r="U130" s="3">
        <f t="shared" ref="U130:U193" si="23">T130/S130*100</f>
        <v>108.57142857142857</v>
      </c>
    </row>
    <row r="131" spans="1:21">
      <c r="A131" s="15">
        <v>150</v>
      </c>
      <c r="B131" s="5" t="s">
        <v>152</v>
      </c>
      <c r="C131" s="8" t="s">
        <v>174</v>
      </c>
      <c r="D131" s="8">
        <v>5143</v>
      </c>
      <c r="E131" s="9">
        <f t="shared" si="16"/>
        <v>925.74</v>
      </c>
      <c r="F131" s="18">
        <v>1122</v>
      </c>
      <c r="G131" s="3">
        <f t="shared" si="17"/>
        <v>121.20033702767516</v>
      </c>
      <c r="H131" s="1">
        <v>90</v>
      </c>
      <c r="I131" s="18">
        <v>86</v>
      </c>
      <c r="J131" s="3">
        <f t="shared" si="18"/>
        <v>95.555555555555557</v>
      </c>
      <c r="K131" s="1">
        <v>63</v>
      </c>
      <c r="L131" s="1">
        <v>15</v>
      </c>
      <c r="M131" s="3">
        <f t="shared" si="19"/>
        <v>23.809523809523807</v>
      </c>
      <c r="N131" s="1">
        <v>34</v>
      </c>
      <c r="O131" s="3">
        <f t="shared" si="20"/>
        <v>53.968253968253968</v>
      </c>
      <c r="P131" s="3">
        <f t="shared" si="21"/>
        <v>61.11</v>
      </c>
      <c r="Q131" s="1">
        <v>21</v>
      </c>
      <c r="R131" s="3">
        <f t="shared" si="22"/>
        <v>34.364261168384878</v>
      </c>
      <c r="S131" s="1">
        <v>83</v>
      </c>
      <c r="T131" s="18">
        <v>87</v>
      </c>
      <c r="U131" s="3">
        <f t="shared" si="23"/>
        <v>104.81927710843372</v>
      </c>
    </row>
    <row r="132" spans="1:21">
      <c r="A132" s="15">
        <v>157</v>
      </c>
      <c r="B132" s="5" t="s">
        <v>152</v>
      </c>
      <c r="C132" s="8" t="s">
        <v>181</v>
      </c>
      <c r="D132" s="8">
        <v>4478</v>
      </c>
      <c r="E132" s="9">
        <f t="shared" si="16"/>
        <v>806.04</v>
      </c>
      <c r="F132" s="18">
        <v>1083</v>
      </c>
      <c r="G132" s="3">
        <f t="shared" si="17"/>
        <v>134.36057763882687</v>
      </c>
      <c r="H132" s="1">
        <v>70</v>
      </c>
      <c r="I132" s="18">
        <v>67</v>
      </c>
      <c r="J132" s="3">
        <f t="shared" si="18"/>
        <v>95.714285714285722</v>
      </c>
      <c r="K132" s="1">
        <v>47</v>
      </c>
      <c r="L132" s="1">
        <v>12</v>
      </c>
      <c r="M132" s="3">
        <f t="shared" si="19"/>
        <v>25.531914893617021</v>
      </c>
      <c r="N132" s="1">
        <v>35</v>
      </c>
      <c r="O132" s="3">
        <f t="shared" si="20"/>
        <v>74.468085106382972</v>
      </c>
      <c r="P132" s="3">
        <f t="shared" si="21"/>
        <v>45.589999999999996</v>
      </c>
      <c r="Q132" s="1">
        <v>9</v>
      </c>
      <c r="R132" s="3">
        <f t="shared" si="22"/>
        <v>19.741171309497698</v>
      </c>
      <c r="S132" s="1">
        <v>68</v>
      </c>
      <c r="T132" s="18">
        <v>60</v>
      </c>
      <c r="U132" s="3">
        <f t="shared" si="23"/>
        <v>88.235294117647058</v>
      </c>
    </row>
    <row r="133" spans="1:21">
      <c r="A133" s="15">
        <v>145</v>
      </c>
      <c r="B133" s="5" t="s">
        <v>152</v>
      </c>
      <c r="C133" s="8" t="s">
        <v>169</v>
      </c>
      <c r="D133" s="8">
        <v>10597</v>
      </c>
      <c r="E133" s="9">
        <f t="shared" si="16"/>
        <v>1907.46</v>
      </c>
      <c r="F133" s="18">
        <v>1524</v>
      </c>
      <c r="G133" s="3">
        <f t="shared" si="17"/>
        <v>79.896826145764521</v>
      </c>
      <c r="H133" s="1">
        <v>125</v>
      </c>
      <c r="I133" s="18">
        <v>148</v>
      </c>
      <c r="J133" s="3">
        <f t="shared" si="18"/>
        <v>118.39999999999999</v>
      </c>
      <c r="K133" s="1">
        <v>93</v>
      </c>
      <c r="L133" s="1">
        <v>25</v>
      </c>
      <c r="M133" s="3">
        <f t="shared" si="19"/>
        <v>26.881720430107524</v>
      </c>
      <c r="N133" s="1">
        <v>50</v>
      </c>
      <c r="O133" s="3">
        <f t="shared" si="20"/>
        <v>53.763440860215049</v>
      </c>
      <c r="P133" s="3">
        <f t="shared" si="21"/>
        <v>90.21</v>
      </c>
      <c r="Q133" s="1">
        <v>28</v>
      </c>
      <c r="R133" s="3">
        <f t="shared" si="22"/>
        <v>31.03868750692828</v>
      </c>
      <c r="S133" s="1">
        <v>109</v>
      </c>
      <c r="T133" s="18">
        <v>115</v>
      </c>
      <c r="U133" s="3">
        <f t="shared" si="23"/>
        <v>105.50458715596329</v>
      </c>
    </row>
    <row r="134" spans="1:21">
      <c r="A134" s="15">
        <v>158</v>
      </c>
      <c r="B134" s="5" t="s">
        <v>152</v>
      </c>
      <c r="C134" s="8" t="s">
        <v>182</v>
      </c>
      <c r="D134" s="8">
        <v>4294</v>
      </c>
      <c r="E134" s="9">
        <f t="shared" si="16"/>
        <v>772.92</v>
      </c>
      <c r="F134" s="18">
        <v>1037</v>
      </c>
      <c r="G134" s="3">
        <f t="shared" si="17"/>
        <v>134.16653728717074</v>
      </c>
      <c r="H134" s="1">
        <v>67</v>
      </c>
      <c r="I134" s="18">
        <v>75</v>
      </c>
      <c r="J134" s="3">
        <f t="shared" si="18"/>
        <v>111.94029850746267</v>
      </c>
      <c r="K134" s="1">
        <v>62</v>
      </c>
      <c r="L134" s="1">
        <v>17</v>
      </c>
      <c r="M134" s="3">
        <f t="shared" si="19"/>
        <v>27.419354838709676</v>
      </c>
      <c r="N134" s="1">
        <v>50</v>
      </c>
      <c r="O134" s="3">
        <f t="shared" si="20"/>
        <v>80.645161290322577</v>
      </c>
      <c r="P134" s="3">
        <f t="shared" si="21"/>
        <v>60.14</v>
      </c>
      <c r="Q134" s="1">
        <v>28</v>
      </c>
      <c r="R134" s="3">
        <f t="shared" si="22"/>
        <v>46.558031260392418</v>
      </c>
      <c r="S134" s="1">
        <v>63</v>
      </c>
      <c r="T134" s="18">
        <v>75</v>
      </c>
      <c r="U134" s="3">
        <f t="shared" si="23"/>
        <v>119.04761904761905</v>
      </c>
    </row>
    <row r="135" spans="1:21" ht="25.5">
      <c r="A135" s="15">
        <v>143</v>
      </c>
      <c r="B135" s="5" t="s">
        <v>152</v>
      </c>
      <c r="C135" s="8" t="s">
        <v>167</v>
      </c>
      <c r="D135" s="8">
        <v>11750</v>
      </c>
      <c r="E135" s="9">
        <f t="shared" si="16"/>
        <v>2115</v>
      </c>
      <c r="F135" s="18">
        <v>1924</v>
      </c>
      <c r="G135" s="3">
        <f t="shared" si="17"/>
        <v>90.969267139479911</v>
      </c>
      <c r="H135" s="1">
        <v>152</v>
      </c>
      <c r="I135" s="18">
        <v>156</v>
      </c>
      <c r="J135" s="3">
        <f t="shared" si="18"/>
        <v>102.63157894736842</v>
      </c>
      <c r="K135" s="1">
        <v>108</v>
      </c>
      <c r="L135" s="1">
        <v>30</v>
      </c>
      <c r="M135" s="3">
        <f t="shared" si="19"/>
        <v>27.777777777777779</v>
      </c>
      <c r="N135" s="1">
        <v>83</v>
      </c>
      <c r="O135" s="3">
        <f t="shared" si="20"/>
        <v>76.851851851851848</v>
      </c>
      <c r="P135" s="3">
        <f t="shared" si="21"/>
        <v>104.75999999999999</v>
      </c>
      <c r="Q135" s="1">
        <v>28</v>
      </c>
      <c r="R135" s="3">
        <f t="shared" si="22"/>
        <v>26.727758686521575</v>
      </c>
      <c r="S135" s="1">
        <v>133</v>
      </c>
      <c r="T135" s="18">
        <v>139</v>
      </c>
      <c r="U135" s="3">
        <f t="shared" si="23"/>
        <v>104.51127819548873</v>
      </c>
    </row>
    <row r="136" spans="1:21" ht="25.5">
      <c r="A136" s="15">
        <v>146</v>
      </c>
      <c r="B136" s="5" t="s">
        <v>152</v>
      </c>
      <c r="C136" s="8" t="s">
        <v>170</v>
      </c>
      <c r="D136" s="8">
        <v>4309</v>
      </c>
      <c r="E136" s="9">
        <f t="shared" si="16"/>
        <v>775.62</v>
      </c>
      <c r="F136" s="18">
        <v>906</v>
      </c>
      <c r="G136" s="3">
        <f t="shared" si="17"/>
        <v>116.80977798406435</v>
      </c>
      <c r="H136" s="1">
        <v>76</v>
      </c>
      <c r="I136" s="18">
        <v>76</v>
      </c>
      <c r="J136" s="3">
        <f t="shared" si="18"/>
        <v>100</v>
      </c>
      <c r="K136" s="1">
        <v>59</v>
      </c>
      <c r="L136" s="1">
        <v>17</v>
      </c>
      <c r="M136" s="3">
        <f t="shared" si="19"/>
        <v>28.8135593220339</v>
      </c>
      <c r="N136" s="1">
        <v>50</v>
      </c>
      <c r="O136" s="3">
        <f t="shared" si="20"/>
        <v>84.745762711864401</v>
      </c>
      <c r="P136" s="3">
        <f t="shared" si="21"/>
        <v>57.23</v>
      </c>
      <c r="Q136" s="1">
        <v>16</v>
      </c>
      <c r="R136" s="3">
        <f t="shared" si="22"/>
        <v>27.957365018347026</v>
      </c>
      <c r="S136" s="1">
        <v>67</v>
      </c>
      <c r="T136" s="18">
        <v>77</v>
      </c>
      <c r="U136" s="3">
        <f t="shared" si="23"/>
        <v>114.92537313432835</v>
      </c>
    </row>
    <row r="137" spans="1:21">
      <c r="A137" s="15">
        <v>161</v>
      </c>
      <c r="B137" s="5" t="s">
        <v>152</v>
      </c>
      <c r="C137" s="8" t="s">
        <v>185</v>
      </c>
      <c r="D137" s="8">
        <v>6491</v>
      </c>
      <c r="E137" s="9">
        <f t="shared" si="16"/>
        <v>1168.3799999999999</v>
      </c>
      <c r="F137" s="18">
        <v>1368</v>
      </c>
      <c r="G137" s="3">
        <f t="shared" si="17"/>
        <v>117.0851948852257</v>
      </c>
      <c r="H137" s="1">
        <v>71</v>
      </c>
      <c r="I137" s="18">
        <v>65</v>
      </c>
      <c r="J137" s="3">
        <f t="shared" si="18"/>
        <v>91.549295774647888</v>
      </c>
      <c r="K137" s="1">
        <v>45</v>
      </c>
      <c r="L137" s="1">
        <v>13</v>
      </c>
      <c r="M137" s="3">
        <f t="shared" si="19"/>
        <v>28.888888888888886</v>
      </c>
      <c r="N137" s="1">
        <v>13</v>
      </c>
      <c r="O137" s="3">
        <f t="shared" si="20"/>
        <v>28.888888888888886</v>
      </c>
      <c r="P137" s="3">
        <f t="shared" si="21"/>
        <v>43.65</v>
      </c>
      <c r="Q137" s="1">
        <v>14</v>
      </c>
      <c r="R137" s="3">
        <f t="shared" si="22"/>
        <v>32.073310423825887</v>
      </c>
      <c r="S137" s="1">
        <v>61</v>
      </c>
      <c r="T137" s="18">
        <v>63</v>
      </c>
      <c r="U137" s="3">
        <f t="shared" si="23"/>
        <v>103.27868852459017</v>
      </c>
    </row>
    <row r="138" spans="1:21">
      <c r="A138" s="15">
        <v>142</v>
      </c>
      <c r="B138" s="5" t="s">
        <v>152</v>
      </c>
      <c r="C138" s="8" t="s">
        <v>166</v>
      </c>
      <c r="D138" s="8">
        <v>8543</v>
      </c>
      <c r="E138" s="9">
        <f t="shared" si="16"/>
        <v>1537.74</v>
      </c>
      <c r="F138" s="18">
        <v>1560</v>
      </c>
      <c r="G138" s="3">
        <f t="shared" si="17"/>
        <v>101.4475789145109</v>
      </c>
      <c r="H138" s="1">
        <v>111</v>
      </c>
      <c r="I138" s="18">
        <v>113</v>
      </c>
      <c r="J138" s="3">
        <f t="shared" si="18"/>
        <v>101.8018018018018</v>
      </c>
      <c r="K138" s="1">
        <v>72</v>
      </c>
      <c r="L138" s="1">
        <v>21</v>
      </c>
      <c r="M138" s="3">
        <f t="shared" si="19"/>
        <v>29.166666666666668</v>
      </c>
      <c r="N138" s="1">
        <v>20</v>
      </c>
      <c r="O138" s="3">
        <f t="shared" si="20"/>
        <v>27.777777777777779</v>
      </c>
      <c r="P138" s="3">
        <f t="shared" si="21"/>
        <v>69.84</v>
      </c>
      <c r="Q138" s="1">
        <v>26</v>
      </c>
      <c r="R138" s="3">
        <f t="shared" si="22"/>
        <v>37.227949599083615</v>
      </c>
      <c r="S138" s="1">
        <v>100</v>
      </c>
      <c r="T138" s="18">
        <v>114</v>
      </c>
      <c r="U138" s="3">
        <f t="shared" si="23"/>
        <v>113.99999999999999</v>
      </c>
    </row>
    <row r="139" spans="1:21">
      <c r="A139" s="15">
        <v>149</v>
      </c>
      <c r="B139" s="5" t="s">
        <v>152</v>
      </c>
      <c r="C139" s="8" t="s">
        <v>173</v>
      </c>
      <c r="D139" s="8">
        <v>4129</v>
      </c>
      <c r="E139" s="9">
        <f t="shared" si="16"/>
        <v>743.22</v>
      </c>
      <c r="F139" s="18">
        <v>572</v>
      </c>
      <c r="G139" s="3">
        <f t="shared" si="17"/>
        <v>76.962406824358865</v>
      </c>
      <c r="H139" s="1">
        <v>45</v>
      </c>
      <c r="I139" s="18">
        <v>35</v>
      </c>
      <c r="J139" s="3">
        <f t="shared" si="18"/>
        <v>77.777777777777786</v>
      </c>
      <c r="K139" s="1">
        <v>27</v>
      </c>
      <c r="L139" s="1">
        <v>8</v>
      </c>
      <c r="M139" s="3">
        <f t="shared" si="19"/>
        <v>29.629629629629626</v>
      </c>
      <c r="N139" s="1">
        <v>19</v>
      </c>
      <c r="O139" s="3">
        <f t="shared" si="20"/>
        <v>70.370370370370367</v>
      </c>
      <c r="P139" s="3">
        <f t="shared" si="21"/>
        <v>26.189999999999998</v>
      </c>
      <c r="Q139" s="1">
        <v>7</v>
      </c>
      <c r="R139" s="3">
        <f t="shared" si="22"/>
        <v>26.727758686521575</v>
      </c>
      <c r="S139" s="1">
        <v>42</v>
      </c>
      <c r="T139" s="18">
        <v>34</v>
      </c>
      <c r="U139" s="3">
        <f t="shared" si="23"/>
        <v>80.952380952380949</v>
      </c>
    </row>
    <row r="140" spans="1:21" ht="25.5">
      <c r="A140" s="15">
        <v>148</v>
      </c>
      <c r="B140" s="5" t="s">
        <v>152</v>
      </c>
      <c r="C140" s="8" t="s">
        <v>172</v>
      </c>
      <c r="D140" s="8">
        <v>4966</v>
      </c>
      <c r="E140" s="9">
        <f t="shared" si="16"/>
        <v>893.88</v>
      </c>
      <c r="F140" s="18">
        <v>909</v>
      </c>
      <c r="G140" s="3">
        <f t="shared" si="17"/>
        <v>101.69150221506243</v>
      </c>
      <c r="H140" s="1">
        <v>53</v>
      </c>
      <c r="I140" s="18">
        <v>58</v>
      </c>
      <c r="J140" s="3">
        <f t="shared" si="18"/>
        <v>109.43396226415094</v>
      </c>
      <c r="K140" s="1">
        <v>43</v>
      </c>
      <c r="L140" s="1">
        <v>13</v>
      </c>
      <c r="M140" s="3">
        <f t="shared" si="19"/>
        <v>30.232558139534881</v>
      </c>
      <c r="N140" s="1">
        <v>12</v>
      </c>
      <c r="O140" s="3">
        <f t="shared" si="20"/>
        <v>27.906976744186046</v>
      </c>
      <c r="P140" s="3">
        <f t="shared" si="21"/>
        <v>41.71</v>
      </c>
      <c r="Q140" s="1">
        <v>19</v>
      </c>
      <c r="R140" s="3">
        <f t="shared" si="22"/>
        <v>45.552625269719492</v>
      </c>
      <c r="S140" s="1">
        <v>50</v>
      </c>
      <c r="T140" s="18">
        <v>56</v>
      </c>
      <c r="U140" s="3">
        <f t="shared" si="23"/>
        <v>112.00000000000001</v>
      </c>
    </row>
    <row r="141" spans="1:21">
      <c r="A141" s="15">
        <v>155</v>
      </c>
      <c r="B141" s="5" t="s">
        <v>152</v>
      </c>
      <c r="C141" s="8" t="s">
        <v>179</v>
      </c>
      <c r="D141" s="8">
        <v>5448</v>
      </c>
      <c r="E141" s="9">
        <f t="shared" si="16"/>
        <v>980.64</v>
      </c>
      <c r="F141" s="18">
        <v>956</v>
      </c>
      <c r="G141" s="3">
        <f t="shared" si="17"/>
        <v>97.487355196606302</v>
      </c>
      <c r="H141" s="1">
        <v>78</v>
      </c>
      <c r="I141" s="18">
        <v>78</v>
      </c>
      <c r="J141" s="3">
        <f t="shared" si="18"/>
        <v>100</v>
      </c>
      <c r="K141" s="1">
        <v>52</v>
      </c>
      <c r="L141" s="1">
        <v>16</v>
      </c>
      <c r="M141" s="3">
        <f t="shared" si="19"/>
        <v>30.76923076923077</v>
      </c>
      <c r="N141" s="1">
        <v>29</v>
      </c>
      <c r="O141" s="3">
        <f t="shared" si="20"/>
        <v>55.769230769230774</v>
      </c>
      <c r="P141" s="3">
        <f t="shared" si="21"/>
        <v>50.44</v>
      </c>
      <c r="Q141" s="1">
        <v>13</v>
      </c>
      <c r="R141" s="3">
        <f t="shared" si="22"/>
        <v>25.773195876288664</v>
      </c>
      <c r="S141" s="1">
        <v>70</v>
      </c>
      <c r="T141" s="18">
        <v>81</v>
      </c>
      <c r="U141" s="3">
        <f t="shared" si="23"/>
        <v>115.71428571428572</v>
      </c>
    </row>
    <row r="142" spans="1:21">
      <c r="A142" s="15">
        <v>141</v>
      </c>
      <c r="B142" s="5" t="s">
        <v>152</v>
      </c>
      <c r="C142" s="8" t="s">
        <v>165</v>
      </c>
      <c r="D142" s="8">
        <v>7149</v>
      </c>
      <c r="E142" s="9">
        <f t="shared" si="16"/>
        <v>1286.82</v>
      </c>
      <c r="F142" s="18">
        <v>1115</v>
      </c>
      <c r="G142" s="3">
        <f t="shared" si="17"/>
        <v>86.647705195753872</v>
      </c>
      <c r="H142" s="1">
        <v>68</v>
      </c>
      <c r="I142" s="18">
        <v>71</v>
      </c>
      <c r="J142" s="3">
        <f t="shared" si="18"/>
        <v>104.41176470588236</v>
      </c>
      <c r="K142" s="1">
        <v>50</v>
      </c>
      <c r="L142" s="1">
        <v>16</v>
      </c>
      <c r="M142" s="3">
        <f t="shared" si="19"/>
        <v>32</v>
      </c>
      <c r="N142" s="1">
        <v>28</v>
      </c>
      <c r="O142" s="3">
        <f t="shared" si="20"/>
        <v>56.000000000000007</v>
      </c>
      <c r="P142" s="3">
        <f t="shared" si="21"/>
        <v>48.5</v>
      </c>
      <c r="Q142" s="1">
        <v>11</v>
      </c>
      <c r="R142" s="3">
        <f t="shared" si="22"/>
        <v>22.680412371134022</v>
      </c>
      <c r="S142" s="1">
        <v>65</v>
      </c>
      <c r="T142" s="18">
        <v>56</v>
      </c>
      <c r="U142" s="3">
        <f t="shared" si="23"/>
        <v>86.15384615384616</v>
      </c>
    </row>
    <row r="143" spans="1:21">
      <c r="A143" s="15">
        <v>154</v>
      </c>
      <c r="B143" s="5" t="s">
        <v>152</v>
      </c>
      <c r="C143" s="8" t="s">
        <v>178</v>
      </c>
      <c r="D143" s="8">
        <v>6002</v>
      </c>
      <c r="E143" s="9">
        <f t="shared" si="16"/>
        <v>1080.3599999999999</v>
      </c>
      <c r="F143" s="18">
        <v>846</v>
      </c>
      <c r="G143" s="3">
        <f t="shared" si="17"/>
        <v>78.307230923025656</v>
      </c>
      <c r="H143" s="1">
        <v>81</v>
      </c>
      <c r="I143" s="18">
        <v>70</v>
      </c>
      <c r="J143" s="3">
        <f t="shared" si="18"/>
        <v>86.419753086419746</v>
      </c>
      <c r="K143" s="1">
        <v>50</v>
      </c>
      <c r="L143" s="1">
        <v>16</v>
      </c>
      <c r="M143" s="3">
        <f t="shared" si="19"/>
        <v>32</v>
      </c>
      <c r="N143" s="1">
        <v>32</v>
      </c>
      <c r="O143" s="3">
        <f t="shared" si="20"/>
        <v>64</v>
      </c>
      <c r="P143" s="3">
        <f t="shared" si="21"/>
        <v>48.5</v>
      </c>
      <c r="Q143" s="1">
        <v>13</v>
      </c>
      <c r="R143" s="3">
        <f t="shared" si="22"/>
        <v>26.804123711340207</v>
      </c>
      <c r="S143" s="1">
        <v>68</v>
      </c>
      <c r="T143" s="18">
        <v>72</v>
      </c>
      <c r="U143" s="3">
        <f t="shared" si="23"/>
        <v>105.88235294117648</v>
      </c>
    </row>
    <row r="144" spans="1:21" ht="25.5">
      <c r="A144" s="15">
        <v>129</v>
      </c>
      <c r="B144" s="5" t="s">
        <v>152</v>
      </c>
      <c r="C144" s="8" t="s">
        <v>153</v>
      </c>
      <c r="D144" s="8">
        <v>7825</v>
      </c>
      <c r="E144" s="9">
        <f t="shared" si="16"/>
        <v>1408.5</v>
      </c>
      <c r="F144" s="18">
        <v>1371</v>
      </c>
      <c r="G144" s="3">
        <f t="shared" si="17"/>
        <v>97.337593184238543</v>
      </c>
      <c r="H144" s="1">
        <v>86</v>
      </c>
      <c r="I144" s="18">
        <v>83</v>
      </c>
      <c r="J144" s="3">
        <f t="shared" si="18"/>
        <v>96.511627906976756</v>
      </c>
      <c r="K144" s="1">
        <v>61</v>
      </c>
      <c r="L144" s="1">
        <v>20</v>
      </c>
      <c r="M144" s="3">
        <f t="shared" si="19"/>
        <v>32.786885245901637</v>
      </c>
      <c r="N144" s="1">
        <v>31</v>
      </c>
      <c r="O144" s="3">
        <f t="shared" si="20"/>
        <v>50.819672131147541</v>
      </c>
      <c r="P144" s="3">
        <f t="shared" si="21"/>
        <v>59.17</v>
      </c>
      <c r="Q144" s="1">
        <v>12</v>
      </c>
      <c r="R144" s="3">
        <f t="shared" si="22"/>
        <v>20.280547574784517</v>
      </c>
      <c r="S144" s="1">
        <v>79</v>
      </c>
      <c r="T144" s="18">
        <v>71</v>
      </c>
      <c r="U144" s="3">
        <f t="shared" si="23"/>
        <v>89.87341772151899</v>
      </c>
    </row>
    <row r="145" spans="1:21">
      <c r="A145" s="15">
        <v>135</v>
      </c>
      <c r="B145" s="5" t="s">
        <v>152</v>
      </c>
      <c r="C145" s="8" t="s">
        <v>159</v>
      </c>
      <c r="D145" s="8">
        <v>7042</v>
      </c>
      <c r="E145" s="9">
        <f t="shared" si="16"/>
        <v>1267.56</v>
      </c>
      <c r="F145" s="18">
        <v>1104</v>
      </c>
      <c r="G145" s="3">
        <f t="shared" si="17"/>
        <v>87.096468806210353</v>
      </c>
      <c r="H145" s="1">
        <v>70</v>
      </c>
      <c r="I145" s="18">
        <v>73</v>
      </c>
      <c r="J145" s="3">
        <f t="shared" si="18"/>
        <v>104.28571428571429</v>
      </c>
      <c r="K145" s="1">
        <v>42</v>
      </c>
      <c r="L145" s="1">
        <v>14</v>
      </c>
      <c r="M145" s="3">
        <f t="shared" si="19"/>
        <v>33.333333333333329</v>
      </c>
      <c r="N145" s="1">
        <v>29</v>
      </c>
      <c r="O145" s="3">
        <f t="shared" si="20"/>
        <v>69.047619047619051</v>
      </c>
      <c r="P145" s="3">
        <f t="shared" si="21"/>
        <v>40.74</v>
      </c>
      <c r="Q145" s="1">
        <v>16</v>
      </c>
      <c r="R145" s="3">
        <f t="shared" si="22"/>
        <v>39.273441335297008</v>
      </c>
      <c r="S145" s="1">
        <v>65</v>
      </c>
      <c r="T145" s="18">
        <v>63</v>
      </c>
      <c r="U145" s="3">
        <f t="shared" si="23"/>
        <v>96.92307692307692</v>
      </c>
    </row>
    <row r="146" spans="1:21">
      <c r="A146" s="15">
        <v>131</v>
      </c>
      <c r="B146" s="5" t="s">
        <v>152</v>
      </c>
      <c r="C146" s="8" t="s">
        <v>155</v>
      </c>
      <c r="D146" s="8">
        <v>6731</v>
      </c>
      <c r="E146" s="9">
        <f t="shared" si="16"/>
        <v>1211.58</v>
      </c>
      <c r="F146" s="18">
        <v>1210</v>
      </c>
      <c r="G146" s="3">
        <f t="shared" si="17"/>
        <v>99.869591772726523</v>
      </c>
      <c r="H146" s="1">
        <v>94</v>
      </c>
      <c r="I146" s="18">
        <v>101</v>
      </c>
      <c r="J146" s="3">
        <f t="shared" si="18"/>
        <v>107.44680851063831</v>
      </c>
      <c r="K146" s="1">
        <v>67</v>
      </c>
      <c r="L146" s="1">
        <v>23</v>
      </c>
      <c r="M146" s="3">
        <f t="shared" si="19"/>
        <v>34.328358208955223</v>
      </c>
      <c r="N146" s="1">
        <v>61</v>
      </c>
      <c r="O146" s="3">
        <f t="shared" si="20"/>
        <v>91.044776119402982</v>
      </c>
      <c r="P146" s="3">
        <f t="shared" si="21"/>
        <v>64.989999999999995</v>
      </c>
      <c r="Q146" s="1">
        <v>19</v>
      </c>
      <c r="R146" s="3">
        <f t="shared" si="22"/>
        <v>29.23526696414833</v>
      </c>
      <c r="S146" s="1">
        <v>89</v>
      </c>
      <c r="T146" s="18">
        <v>90</v>
      </c>
      <c r="U146" s="3">
        <f t="shared" si="23"/>
        <v>101.12359550561798</v>
      </c>
    </row>
    <row r="147" spans="1:21">
      <c r="A147" s="15">
        <v>153</v>
      </c>
      <c r="B147" s="5" t="s">
        <v>152</v>
      </c>
      <c r="C147" s="8" t="s">
        <v>177</v>
      </c>
      <c r="D147" s="8">
        <v>8980</v>
      </c>
      <c r="E147" s="9">
        <f t="shared" si="16"/>
        <v>1616.3999999999999</v>
      </c>
      <c r="F147" s="18">
        <v>1262</v>
      </c>
      <c r="G147" s="3">
        <f t="shared" si="17"/>
        <v>78.074733976738443</v>
      </c>
      <c r="H147" s="1">
        <v>84</v>
      </c>
      <c r="I147" s="18">
        <v>85</v>
      </c>
      <c r="J147" s="3">
        <f t="shared" si="18"/>
        <v>101.19047619047619</v>
      </c>
      <c r="K147" s="1">
        <v>54</v>
      </c>
      <c r="L147" s="1">
        <v>19</v>
      </c>
      <c r="M147" s="3">
        <f t="shared" si="19"/>
        <v>35.185185185185183</v>
      </c>
      <c r="N147" s="1">
        <v>32</v>
      </c>
      <c r="O147" s="3">
        <f t="shared" si="20"/>
        <v>59.259259259259252</v>
      </c>
      <c r="P147" s="3">
        <f t="shared" si="21"/>
        <v>52.379999999999995</v>
      </c>
      <c r="Q147" s="1">
        <v>16</v>
      </c>
      <c r="R147" s="3">
        <f t="shared" si="22"/>
        <v>30.546009927453227</v>
      </c>
      <c r="S147" s="1">
        <v>75</v>
      </c>
      <c r="T147" s="18">
        <v>75</v>
      </c>
      <c r="U147" s="3">
        <f t="shared" si="23"/>
        <v>100</v>
      </c>
    </row>
    <row r="148" spans="1:21">
      <c r="A148" s="15">
        <v>137</v>
      </c>
      <c r="B148" s="5" t="s">
        <v>152</v>
      </c>
      <c r="C148" s="8" t="s">
        <v>161</v>
      </c>
      <c r="D148" s="8">
        <v>4541</v>
      </c>
      <c r="E148" s="9">
        <f t="shared" si="16"/>
        <v>817.38</v>
      </c>
      <c r="F148" s="18">
        <v>728</v>
      </c>
      <c r="G148" s="3">
        <f t="shared" si="17"/>
        <v>89.065061538085104</v>
      </c>
      <c r="H148" s="1">
        <v>55</v>
      </c>
      <c r="I148" s="18">
        <v>54</v>
      </c>
      <c r="J148" s="3">
        <f t="shared" si="18"/>
        <v>98.181818181818187</v>
      </c>
      <c r="K148" s="1">
        <v>34</v>
      </c>
      <c r="L148" s="1">
        <v>12</v>
      </c>
      <c r="M148" s="3">
        <f t="shared" si="19"/>
        <v>35.294117647058826</v>
      </c>
      <c r="N148" s="1">
        <v>11</v>
      </c>
      <c r="O148" s="3">
        <f t="shared" si="20"/>
        <v>32.352941176470587</v>
      </c>
      <c r="P148" s="3">
        <f t="shared" si="21"/>
        <v>32.979999999999997</v>
      </c>
      <c r="Q148" s="1">
        <v>12</v>
      </c>
      <c r="R148" s="3">
        <f t="shared" si="22"/>
        <v>36.385688295936937</v>
      </c>
      <c r="S148" s="1">
        <v>50</v>
      </c>
      <c r="T148" s="18">
        <v>56</v>
      </c>
      <c r="U148" s="3">
        <f t="shared" si="23"/>
        <v>112.00000000000001</v>
      </c>
    </row>
    <row r="149" spans="1:21">
      <c r="A149" s="15">
        <v>152</v>
      </c>
      <c r="B149" s="5" t="s">
        <v>152</v>
      </c>
      <c r="C149" s="8" t="s">
        <v>176</v>
      </c>
      <c r="D149" s="8">
        <v>7611</v>
      </c>
      <c r="E149" s="9">
        <f t="shared" si="16"/>
        <v>1369.98</v>
      </c>
      <c r="F149" s="18">
        <v>1084</v>
      </c>
      <c r="G149" s="3">
        <f t="shared" si="17"/>
        <v>79.125242704273063</v>
      </c>
      <c r="H149" s="1">
        <v>58</v>
      </c>
      <c r="I149" s="18">
        <v>58</v>
      </c>
      <c r="J149" s="3">
        <f t="shared" si="18"/>
        <v>100</v>
      </c>
      <c r="K149" s="1">
        <v>42</v>
      </c>
      <c r="L149" s="1">
        <v>15</v>
      </c>
      <c r="M149" s="3">
        <f t="shared" si="19"/>
        <v>35.714285714285715</v>
      </c>
      <c r="N149" s="1">
        <v>20</v>
      </c>
      <c r="O149" s="3">
        <f t="shared" si="20"/>
        <v>47.619047619047613</v>
      </c>
      <c r="P149" s="3">
        <f t="shared" si="21"/>
        <v>40.74</v>
      </c>
      <c r="Q149" s="1">
        <v>15</v>
      </c>
      <c r="R149" s="3">
        <f t="shared" si="22"/>
        <v>36.81885125184094</v>
      </c>
      <c r="S149" s="1">
        <v>57</v>
      </c>
      <c r="T149" s="18">
        <v>54</v>
      </c>
      <c r="U149" s="3">
        <f t="shared" si="23"/>
        <v>94.73684210526315</v>
      </c>
    </row>
    <row r="150" spans="1:21">
      <c r="A150" s="15">
        <v>162</v>
      </c>
      <c r="B150" s="5" t="s">
        <v>152</v>
      </c>
      <c r="C150" s="8" t="s">
        <v>186</v>
      </c>
      <c r="D150" s="8">
        <v>5309</v>
      </c>
      <c r="E150" s="9">
        <f t="shared" si="16"/>
        <v>955.62</v>
      </c>
      <c r="F150" s="18">
        <v>867</v>
      </c>
      <c r="G150" s="3">
        <f t="shared" si="17"/>
        <v>90.726439379669742</v>
      </c>
      <c r="H150" s="1">
        <v>55</v>
      </c>
      <c r="I150" s="18">
        <v>37</v>
      </c>
      <c r="J150" s="3">
        <f t="shared" si="18"/>
        <v>67.272727272727266</v>
      </c>
      <c r="K150" s="1">
        <v>28</v>
      </c>
      <c r="L150" s="1">
        <v>10</v>
      </c>
      <c r="M150" s="3">
        <f t="shared" si="19"/>
        <v>35.714285714285715</v>
      </c>
      <c r="N150" s="1">
        <v>15</v>
      </c>
      <c r="O150" s="3">
        <f t="shared" si="20"/>
        <v>53.571428571428569</v>
      </c>
      <c r="P150" s="3">
        <f t="shared" si="21"/>
        <v>27.16</v>
      </c>
      <c r="Q150" s="1">
        <v>9</v>
      </c>
      <c r="R150" s="3">
        <f t="shared" si="22"/>
        <v>33.136966126656844</v>
      </c>
      <c r="S150" s="1">
        <v>50</v>
      </c>
      <c r="T150" s="18">
        <v>29</v>
      </c>
      <c r="U150" s="3">
        <f t="shared" si="23"/>
        <v>57.999999999999993</v>
      </c>
    </row>
    <row r="151" spans="1:21">
      <c r="A151" s="15">
        <v>134</v>
      </c>
      <c r="B151" s="5" t="s">
        <v>152</v>
      </c>
      <c r="C151" s="8" t="s">
        <v>158</v>
      </c>
      <c r="D151" s="8">
        <v>4647</v>
      </c>
      <c r="E151" s="9">
        <f t="shared" si="16"/>
        <v>836.45999999999992</v>
      </c>
      <c r="F151" s="18">
        <v>513</v>
      </c>
      <c r="G151" s="3">
        <f t="shared" si="17"/>
        <v>61.329890251775346</v>
      </c>
      <c r="H151" s="1">
        <v>40</v>
      </c>
      <c r="I151" s="18">
        <v>31</v>
      </c>
      <c r="J151" s="3">
        <f t="shared" si="18"/>
        <v>77.5</v>
      </c>
      <c r="K151" s="1">
        <v>22</v>
      </c>
      <c r="L151" s="1">
        <v>8</v>
      </c>
      <c r="M151" s="3">
        <f t="shared" si="19"/>
        <v>36.363636363636367</v>
      </c>
      <c r="N151" s="1">
        <v>12</v>
      </c>
      <c r="O151" s="3">
        <f t="shared" si="20"/>
        <v>54.54545454545454</v>
      </c>
      <c r="P151" s="3">
        <f t="shared" si="21"/>
        <v>21.34</v>
      </c>
      <c r="Q151" s="1">
        <v>5</v>
      </c>
      <c r="R151" s="3">
        <f t="shared" si="22"/>
        <v>23.430178069353328</v>
      </c>
      <c r="S151" s="1">
        <v>35</v>
      </c>
      <c r="T151" s="18">
        <v>28</v>
      </c>
      <c r="U151" s="3">
        <f t="shared" si="23"/>
        <v>80</v>
      </c>
    </row>
    <row r="152" spans="1:21">
      <c r="A152" s="15">
        <v>144</v>
      </c>
      <c r="B152" s="5" t="s">
        <v>152</v>
      </c>
      <c r="C152" s="8" t="s">
        <v>168</v>
      </c>
      <c r="D152" s="8">
        <v>4885</v>
      </c>
      <c r="E152" s="9">
        <f t="shared" si="16"/>
        <v>879.3</v>
      </c>
      <c r="F152" s="18">
        <v>721</v>
      </c>
      <c r="G152" s="3">
        <f t="shared" si="17"/>
        <v>81.997043102467885</v>
      </c>
      <c r="H152" s="1">
        <v>56</v>
      </c>
      <c r="I152" s="18">
        <v>54</v>
      </c>
      <c r="J152" s="3">
        <f t="shared" si="18"/>
        <v>96.428571428571431</v>
      </c>
      <c r="K152" s="1">
        <v>38</v>
      </c>
      <c r="L152" s="1">
        <v>14</v>
      </c>
      <c r="M152" s="3">
        <f t="shared" si="19"/>
        <v>36.84210526315789</v>
      </c>
      <c r="N152" s="1">
        <v>21</v>
      </c>
      <c r="O152" s="3">
        <f t="shared" si="20"/>
        <v>55.26315789473685</v>
      </c>
      <c r="P152" s="3">
        <f t="shared" si="21"/>
        <v>36.86</v>
      </c>
      <c r="Q152" s="1">
        <v>12</v>
      </c>
      <c r="R152" s="3">
        <f t="shared" si="22"/>
        <v>32.555615843733044</v>
      </c>
      <c r="S152" s="1">
        <v>55</v>
      </c>
      <c r="T152" s="18">
        <v>63</v>
      </c>
      <c r="U152" s="3">
        <f t="shared" si="23"/>
        <v>114.54545454545455</v>
      </c>
    </row>
    <row r="153" spans="1:21">
      <c r="A153" s="15">
        <v>130</v>
      </c>
      <c r="B153" s="5" t="s">
        <v>152</v>
      </c>
      <c r="C153" s="8" t="s">
        <v>154</v>
      </c>
      <c r="D153" s="8">
        <v>4831</v>
      </c>
      <c r="E153" s="9">
        <f t="shared" si="16"/>
        <v>869.57999999999993</v>
      </c>
      <c r="F153" s="18">
        <v>711</v>
      </c>
      <c r="G153" s="3">
        <f t="shared" si="17"/>
        <v>81.763610018629691</v>
      </c>
      <c r="H153" s="1">
        <v>48</v>
      </c>
      <c r="I153" s="18">
        <v>45</v>
      </c>
      <c r="J153" s="3">
        <f t="shared" si="18"/>
        <v>93.75</v>
      </c>
      <c r="K153" s="1">
        <v>32</v>
      </c>
      <c r="L153" s="1">
        <v>12</v>
      </c>
      <c r="M153" s="3">
        <f t="shared" si="19"/>
        <v>37.5</v>
      </c>
      <c r="N153" s="1">
        <v>10</v>
      </c>
      <c r="O153" s="3">
        <f t="shared" si="20"/>
        <v>31.25</v>
      </c>
      <c r="P153" s="3">
        <f t="shared" si="21"/>
        <v>31.04</v>
      </c>
      <c r="Q153" s="1">
        <v>11</v>
      </c>
      <c r="R153" s="3">
        <f t="shared" si="22"/>
        <v>35.438144329896907</v>
      </c>
      <c r="S153" s="1">
        <v>32</v>
      </c>
      <c r="T153" s="18">
        <v>48</v>
      </c>
      <c r="U153" s="3">
        <f t="shared" si="23"/>
        <v>150</v>
      </c>
    </row>
    <row r="154" spans="1:21">
      <c r="A154" s="15">
        <v>156</v>
      </c>
      <c r="B154" s="5" t="s">
        <v>152</v>
      </c>
      <c r="C154" s="8" t="s">
        <v>180</v>
      </c>
      <c r="D154" s="8">
        <v>6032</v>
      </c>
      <c r="E154" s="9">
        <f t="shared" si="16"/>
        <v>1085.76</v>
      </c>
      <c r="F154" s="18">
        <v>902</v>
      </c>
      <c r="G154" s="3">
        <f t="shared" si="17"/>
        <v>83.075449454759791</v>
      </c>
      <c r="H154" s="1">
        <v>66</v>
      </c>
      <c r="I154" s="18">
        <v>67</v>
      </c>
      <c r="J154" s="3">
        <f t="shared" si="18"/>
        <v>101.51515151515152</v>
      </c>
      <c r="K154" s="1">
        <v>40</v>
      </c>
      <c r="L154" s="1">
        <v>15</v>
      </c>
      <c r="M154" s="3">
        <f t="shared" si="19"/>
        <v>37.5</v>
      </c>
      <c r="N154" s="1">
        <v>26</v>
      </c>
      <c r="O154" s="3">
        <f t="shared" si="20"/>
        <v>65</v>
      </c>
      <c r="P154" s="3">
        <f t="shared" si="21"/>
        <v>38.799999999999997</v>
      </c>
      <c r="Q154" s="1">
        <v>15</v>
      </c>
      <c r="R154" s="3">
        <f t="shared" si="22"/>
        <v>38.659793814432994</v>
      </c>
      <c r="S154" s="1">
        <v>58</v>
      </c>
      <c r="T154" s="18">
        <v>69</v>
      </c>
      <c r="U154" s="3">
        <f t="shared" si="23"/>
        <v>118.96551724137932</v>
      </c>
    </row>
    <row r="155" spans="1:21">
      <c r="A155" s="15">
        <v>159</v>
      </c>
      <c r="B155" s="5" t="s">
        <v>152</v>
      </c>
      <c r="C155" s="8" t="s">
        <v>183</v>
      </c>
      <c r="D155" s="8">
        <v>4578</v>
      </c>
      <c r="E155" s="9">
        <f t="shared" ref="E155:E218" si="24">D155*18%</f>
        <v>824.04</v>
      </c>
      <c r="F155" s="18">
        <v>696</v>
      </c>
      <c r="G155" s="3">
        <f t="shared" ref="G155:G218" si="25">F155/E155*100</f>
        <v>84.461919324304645</v>
      </c>
      <c r="H155" s="1">
        <v>53</v>
      </c>
      <c r="I155" s="18">
        <v>55</v>
      </c>
      <c r="J155" s="3">
        <f t="shared" ref="J155:J218" si="26">I155/H155*100</f>
        <v>103.77358490566037</v>
      </c>
      <c r="K155" s="1">
        <v>37</v>
      </c>
      <c r="L155" s="1">
        <v>14</v>
      </c>
      <c r="M155" s="3">
        <f t="shared" si="19"/>
        <v>37.837837837837839</v>
      </c>
      <c r="N155" s="1">
        <v>27</v>
      </c>
      <c r="O155" s="3">
        <f t="shared" si="20"/>
        <v>72.972972972972968</v>
      </c>
      <c r="P155" s="3">
        <f t="shared" si="21"/>
        <v>35.89</v>
      </c>
      <c r="Q155" s="1">
        <v>11</v>
      </c>
      <c r="R155" s="3">
        <f t="shared" si="22"/>
        <v>30.649205906937866</v>
      </c>
      <c r="S155" s="1">
        <v>48</v>
      </c>
      <c r="T155" s="18">
        <v>49</v>
      </c>
      <c r="U155" s="3">
        <f t="shared" si="23"/>
        <v>102.08333333333333</v>
      </c>
    </row>
    <row r="156" spans="1:21">
      <c r="A156" s="15">
        <v>133</v>
      </c>
      <c r="B156" s="5" t="s">
        <v>152</v>
      </c>
      <c r="C156" s="8" t="s">
        <v>157</v>
      </c>
      <c r="D156" s="8">
        <v>3675</v>
      </c>
      <c r="E156" s="9">
        <f t="shared" si="24"/>
        <v>661.5</v>
      </c>
      <c r="F156" s="18">
        <v>500</v>
      </c>
      <c r="G156" s="3">
        <f t="shared" si="25"/>
        <v>75.585789871504161</v>
      </c>
      <c r="H156" s="1">
        <v>32</v>
      </c>
      <c r="I156" s="18">
        <v>32</v>
      </c>
      <c r="J156" s="3">
        <f t="shared" si="26"/>
        <v>100</v>
      </c>
      <c r="K156" s="1">
        <v>28</v>
      </c>
      <c r="L156" s="1">
        <v>11</v>
      </c>
      <c r="M156" s="3">
        <f t="shared" si="19"/>
        <v>39.285714285714285</v>
      </c>
      <c r="N156" s="1">
        <v>10</v>
      </c>
      <c r="O156" s="3">
        <f t="shared" si="20"/>
        <v>35.714285714285715</v>
      </c>
      <c r="P156" s="3">
        <f t="shared" si="21"/>
        <v>27.16</v>
      </c>
      <c r="Q156" s="1">
        <v>11</v>
      </c>
      <c r="R156" s="3">
        <f t="shared" si="22"/>
        <v>40.500736377025035</v>
      </c>
      <c r="S156" s="1">
        <v>25</v>
      </c>
      <c r="T156" s="18">
        <v>28</v>
      </c>
      <c r="U156" s="3">
        <f t="shared" si="23"/>
        <v>112.00000000000001</v>
      </c>
    </row>
    <row r="157" spans="1:21">
      <c r="A157" s="15">
        <v>132</v>
      </c>
      <c r="B157" s="5" t="s">
        <v>152</v>
      </c>
      <c r="C157" s="8" t="s">
        <v>156</v>
      </c>
      <c r="D157" s="8">
        <v>5808</v>
      </c>
      <c r="E157" s="9">
        <f t="shared" si="24"/>
        <v>1045.44</v>
      </c>
      <c r="F157" s="18">
        <v>1059</v>
      </c>
      <c r="G157" s="3">
        <f t="shared" si="25"/>
        <v>101.29706152433424</v>
      </c>
      <c r="H157" s="1">
        <v>96</v>
      </c>
      <c r="I157" s="18">
        <v>109</v>
      </c>
      <c r="J157" s="3">
        <f t="shared" si="26"/>
        <v>113.54166666666667</v>
      </c>
      <c r="K157" s="1">
        <v>50</v>
      </c>
      <c r="L157" s="1">
        <v>20</v>
      </c>
      <c r="M157" s="3">
        <f t="shared" si="19"/>
        <v>40</v>
      </c>
      <c r="N157" s="1">
        <v>45</v>
      </c>
      <c r="O157" s="3">
        <f t="shared" si="20"/>
        <v>90</v>
      </c>
      <c r="P157" s="3">
        <f t="shared" si="21"/>
        <v>48.5</v>
      </c>
      <c r="Q157" s="1">
        <v>21</v>
      </c>
      <c r="R157" s="3">
        <f t="shared" si="22"/>
        <v>43.298969072164951</v>
      </c>
      <c r="S157" s="1">
        <v>85</v>
      </c>
      <c r="T157" s="18">
        <v>97</v>
      </c>
      <c r="U157" s="3">
        <f t="shared" si="23"/>
        <v>114.11764705882352</v>
      </c>
    </row>
    <row r="158" spans="1:21">
      <c r="A158" s="15">
        <v>147</v>
      </c>
      <c r="B158" s="5" t="s">
        <v>152</v>
      </c>
      <c r="C158" s="8" t="s">
        <v>171</v>
      </c>
      <c r="D158" s="8">
        <v>4132</v>
      </c>
      <c r="E158" s="9">
        <f t="shared" si="24"/>
        <v>743.76</v>
      </c>
      <c r="F158" s="18">
        <v>728</v>
      </c>
      <c r="G158" s="3">
        <f t="shared" si="25"/>
        <v>97.881036893621598</v>
      </c>
      <c r="H158" s="1">
        <v>56</v>
      </c>
      <c r="I158" s="18">
        <v>54</v>
      </c>
      <c r="J158" s="3">
        <f t="shared" si="26"/>
        <v>96.428571428571431</v>
      </c>
      <c r="K158" s="1">
        <v>45</v>
      </c>
      <c r="L158" s="1">
        <v>18</v>
      </c>
      <c r="M158" s="3">
        <f t="shared" si="19"/>
        <v>40</v>
      </c>
      <c r="N158" s="1">
        <v>32</v>
      </c>
      <c r="O158" s="3">
        <f t="shared" si="20"/>
        <v>71.111111111111114</v>
      </c>
      <c r="P158" s="3">
        <f t="shared" si="21"/>
        <v>43.65</v>
      </c>
      <c r="Q158" s="1">
        <v>16</v>
      </c>
      <c r="R158" s="3">
        <f t="shared" si="22"/>
        <v>36.655211912943876</v>
      </c>
      <c r="S158" s="1">
        <v>45</v>
      </c>
      <c r="T158" s="18">
        <v>58</v>
      </c>
      <c r="U158" s="3">
        <f t="shared" si="23"/>
        <v>128.88888888888889</v>
      </c>
    </row>
    <row r="159" spans="1:21">
      <c r="A159" s="15">
        <v>151</v>
      </c>
      <c r="B159" s="5" t="s">
        <v>152</v>
      </c>
      <c r="C159" s="8" t="s">
        <v>175</v>
      </c>
      <c r="D159" s="8">
        <v>4740</v>
      </c>
      <c r="E159" s="9">
        <f t="shared" si="24"/>
        <v>853.19999999999993</v>
      </c>
      <c r="F159" s="18">
        <v>544</v>
      </c>
      <c r="G159" s="3">
        <f t="shared" si="25"/>
        <v>63.759962494139714</v>
      </c>
      <c r="H159" s="1">
        <v>56</v>
      </c>
      <c r="I159" s="18">
        <v>60</v>
      </c>
      <c r="J159" s="3">
        <f t="shared" si="26"/>
        <v>107.14285714285714</v>
      </c>
      <c r="K159" s="1">
        <v>38</v>
      </c>
      <c r="L159" s="1">
        <v>16</v>
      </c>
      <c r="M159" s="3">
        <f t="shared" si="19"/>
        <v>42.105263157894733</v>
      </c>
      <c r="N159" s="1">
        <v>32</v>
      </c>
      <c r="O159" s="3">
        <f t="shared" si="20"/>
        <v>84.210526315789465</v>
      </c>
      <c r="P159" s="3">
        <f t="shared" si="21"/>
        <v>36.86</v>
      </c>
      <c r="Q159" s="1">
        <v>16</v>
      </c>
      <c r="R159" s="3">
        <f t="shared" si="22"/>
        <v>43.407487791644058</v>
      </c>
      <c r="S159" s="1">
        <v>49</v>
      </c>
      <c r="T159" s="18">
        <v>56</v>
      </c>
      <c r="U159" s="3">
        <f t="shared" si="23"/>
        <v>114.28571428571428</v>
      </c>
    </row>
    <row r="160" spans="1:21">
      <c r="A160" s="15">
        <v>136</v>
      </c>
      <c r="B160" s="5" t="s">
        <v>152</v>
      </c>
      <c r="C160" s="8" t="s">
        <v>160</v>
      </c>
      <c r="D160" s="8">
        <v>5743</v>
      </c>
      <c r="E160" s="9">
        <f t="shared" si="24"/>
        <v>1033.74</v>
      </c>
      <c r="F160" s="18">
        <v>791</v>
      </c>
      <c r="G160" s="3">
        <f t="shared" si="25"/>
        <v>76.518273453673075</v>
      </c>
      <c r="H160" s="1">
        <v>80</v>
      </c>
      <c r="I160" s="18">
        <v>77</v>
      </c>
      <c r="J160" s="3">
        <f t="shared" si="26"/>
        <v>96.25</v>
      </c>
      <c r="K160" s="1">
        <v>62</v>
      </c>
      <c r="L160" s="1">
        <v>28</v>
      </c>
      <c r="M160" s="3">
        <f t="shared" si="19"/>
        <v>45.161290322580641</v>
      </c>
      <c r="N160" s="1">
        <v>42</v>
      </c>
      <c r="O160" s="3">
        <f t="shared" si="20"/>
        <v>67.741935483870961</v>
      </c>
      <c r="P160" s="3">
        <f t="shared" si="21"/>
        <v>60.14</v>
      </c>
      <c r="Q160" s="1">
        <v>22</v>
      </c>
      <c r="R160" s="3">
        <f t="shared" si="22"/>
        <v>36.581310276022613</v>
      </c>
      <c r="S160" s="1">
        <v>69</v>
      </c>
      <c r="T160" s="18">
        <v>77</v>
      </c>
      <c r="U160" s="3">
        <f t="shared" si="23"/>
        <v>111.59420289855073</v>
      </c>
    </row>
    <row r="161" spans="1:21">
      <c r="A161" s="15">
        <v>138</v>
      </c>
      <c r="B161" s="5" t="s">
        <v>152</v>
      </c>
      <c r="C161" s="8" t="s">
        <v>162</v>
      </c>
      <c r="D161" s="8">
        <v>6169</v>
      </c>
      <c r="E161" s="9">
        <f t="shared" si="24"/>
        <v>1110.4199999999998</v>
      </c>
      <c r="F161" s="18">
        <v>686</v>
      </c>
      <c r="G161" s="3">
        <f t="shared" si="25"/>
        <v>61.778426181084647</v>
      </c>
      <c r="H161" s="1">
        <v>59</v>
      </c>
      <c r="I161" s="18">
        <v>57</v>
      </c>
      <c r="J161" s="3">
        <f t="shared" si="26"/>
        <v>96.610169491525426</v>
      </c>
      <c r="K161" s="1">
        <v>35</v>
      </c>
      <c r="L161" s="1">
        <v>16</v>
      </c>
      <c r="M161" s="3">
        <f t="shared" si="19"/>
        <v>45.714285714285715</v>
      </c>
      <c r="N161" s="1">
        <v>30</v>
      </c>
      <c r="O161" s="3">
        <f t="shared" si="20"/>
        <v>85.714285714285708</v>
      </c>
      <c r="P161" s="3">
        <f t="shared" si="21"/>
        <v>33.949999999999996</v>
      </c>
      <c r="Q161" s="1">
        <v>15</v>
      </c>
      <c r="R161" s="3">
        <f t="shared" si="22"/>
        <v>44.182621502209138</v>
      </c>
      <c r="S161" s="1">
        <v>56</v>
      </c>
      <c r="T161" s="18">
        <v>51</v>
      </c>
      <c r="U161" s="3">
        <f t="shared" si="23"/>
        <v>91.071428571428569</v>
      </c>
    </row>
    <row r="162" spans="1:21" ht="25.5">
      <c r="A162" s="15">
        <v>139</v>
      </c>
      <c r="B162" s="5" t="s">
        <v>152</v>
      </c>
      <c r="C162" s="8" t="s">
        <v>163</v>
      </c>
      <c r="D162" s="8">
        <v>5592</v>
      </c>
      <c r="E162" s="9">
        <f t="shared" si="24"/>
        <v>1006.56</v>
      </c>
      <c r="F162" s="18">
        <v>1049</v>
      </c>
      <c r="G162" s="3">
        <f t="shared" si="25"/>
        <v>104.21634080432365</v>
      </c>
      <c r="H162" s="1">
        <v>57</v>
      </c>
      <c r="I162" s="18">
        <v>50</v>
      </c>
      <c r="J162" s="3">
        <f t="shared" si="26"/>
        <v>87.719298245614027</v>
      </c>
      <c r="K162" s="1">
        <v>28</v>
      </c>
      <c r="L162" s="1">
        <v>15</v>
      </c>
      <c r="M162" s="3">
        <f t="shared" si="19"/>
        <v>53.571428571428569</v>
      </c>
      <c r="N162" s="1">
        <v>21</v>
      </c>
      <c r="O162" s="3">
        <f t="shared" si="20"/>
        <v>75</v>
      </c>
      <c r="P162" s="3">
        <f t="shared" si="21"/>
        <v>27.16</v>
      </c>
      <c r="Q162" s="1">
        <v>14</v>
      </c>
      <c r="R162" s="3">
        <f t="shared" si="22"/>
        <v>51.546391752577314</v>
      </c>
      <c r="S162" s="1">
        <v>54</v>
      </c>
      <c r="T162" s="18">
        <v>54</v>
      </c>
      <c r="U162" s="3">
        <f t="shared" si="23"/>
        <v>100</v>
      </c>
    </row>
    <row r="163" spans="1:21">
      <c r="A163" s="15">
        <v>140</v>
      </c>
      <c r="B163" s="5" t="s">
        <v>152</v>
      </c>
      <c r="C163" s="8" t="s">
        <v>164</v>
      </c>
      <c r="D163" s="8">
        <v>6867</v>
      </c>
      <c r="E163" s="9">
        <f t="shared" si="24"/>
        <v>1236.06</v>
      </c>
      <c r="F163" s="18">
        <v>834</v>
      </c>
      <c r="G163" s="3">
        <f t="shared" si="25"/>
        <v>67.472452793553714</v>
      </c>
      <c r="H163" s="1">
        <v>68</v>
      </c>
      <c r="I163" s="18">
        <v>63</v>
      </c>
      <c r="J163" s="3">
        <f t="shared" si="26"/>
        <v>92.64705882352942</v>
      </c>
      <c r="K163" s="1">
        <v>44</v>
      </c>
      <c r="L163" s="1">
        <v>24</v>
      </c>
      <c r="M163" s="3">
        <f t="shared" si="19"/>
        <v>54.54545454545454</v>
      </c>
      <c r="N163" s="1">
        <v>33</v>
      </c>
      <c r="O163" s="3">
        <f t="shared" si="20"/>
        <v>75</v>
      </c>
      <c r="P163" s="3">
        <f t="shared" si="21"/>
        <v>42.68</v>
      </c>
      <c r="Q163" s="1">
        <v>23</v>
      </c>
      <c r="R163" s="3">
        <f t="shared" si="22"/>
        <v>53.889409559512657</v>
      </c>
      <c r="S163" s="1">
        <v>64</v>
      </c>
      <c r="T163" s="18">
        <v>59</v>
      </c>
      <c r="U163" s="3">
        <f t="shared" si="23"/>
        <v>92.1875</v>
      </c>
    </row>
    <row r="164" spans="1:21">
      <c r="A164" s="15">
        <v>177</v>
      </c>
      <c r="B164" s="5" t="s">
        <v>187</v>
      </c>
      <c r="C164" s="8" t="s">
        <v>202</v>
      </c>
      <c r="D164" s="16">
        <v>7200</v>
      </c>
      <c r="E164" s="1">
        <f t="shared" si="24"/>
        <v>1296</v>
      </c>
      <c r="F164" s="18">
        <v>1001</v>
      </c>
      <c r="G164" s="3">
        <f t="shared" si="25"/>
        <v>77.237654320987659</v>
      </c>
      <c r="H164" s="17">
        <v>94</v>
      </c>
      <c r="I164" s="18">
        <v>91</v>
      </c>
      <c r="J164" s="3">
        <f t="shared" si="26"/>
        <v>96.808510638297875</v>
      </c>
      <c r="K164" s="1">
        <v>60</v>
      </c>
      <c r="L164" s="1">
        <v>0</v>
      </c>
      <c r="M164" s="3">
        <f t="shared" si="19"/>
        <v>0</v>
      </c>
      <c r="N164" s="1">
        <v>0</v>
      </c>
      <c r="O164" s="3">
        <f t="shared" si="20"/>
        <v>0</v>
      </c>
      <c r="P164" s="3">
        <f t="shared" si="21"/>
        <v>58.199999999999996</v>
      </c>
      <c r="Q164" s="1">
        <v>7</v>
      </c>
      <c r="R164" s="3">
        <f t="shared" si="22"/>
        <v>12.027491408934708</v>
      </c>
      <c r="S164" s="17">
        <v>85</v>
      </c>
      <c r="T164" s="18">
        <v>50</v>
      </c>
      <c r="U164" s="3">
        <f t="shared" si="23"/>
        <v>58.82352941176471</v>
      </c>
    </row>
    <row r="165" spans="1:21">
      <c r="A165" s="15">
        <v>184</v>
      </c>
      <c r="B165" s="5" t="s">
        <v>187</v>
      </c>
      <c r="C165" s="8" t="s">
        <v>209</v>
      </c>
      <c r="D165" s="16">
        <v>9499</v>
      </c>
      <c r="E165" s="1">
        <f t="shared" si="24"/>
        <v>1709.82</v>
      </c>
      <c r="F165" s="18">
        <v>1032</v>
      </c>
      <c r="G165" s="3">
        <f t="shared" si="25"/>
        <v>60.357230585675694</v>
      </c>
      <c r="H165" s="17">
        <v>131</v>
      </c>
      <c r="I165" s="18">
        <v>81</v>
      </c>
      <c r="J165" s="3">
        <f t="shared" si="26"/>
        <v>61.832061068702295</v>
      </c>
      <c r="K165" s="1">
        <v>58</v>
      </c>
      <c r="L165" s="1">
        <v>0</v>
      </c>
      <c r="M165" s="3">
        <f t="shared" si="19"/>
        <v>0</v>
      </c>
      <c r="N165" s="1">
        <v>6</v>
      </c>
      <c r="O165" s="3">
        <f t="shared" si="20"/>
        <v>10.344827586206897</v>
      </c>
      <c r="P165" s="3">
        <f t="shared" si="21"/>
        <v>56.26</v>
      </c>
      <c r="Q165" s="1">
        <v>17</v>
      </c>
      <c r="R165" s="3">
        <f t="shared" si="22"/>
        <v>30.216850337717737</v>
      </c>
      <c r="S165" s="17">
        <v>120</v>
      </c>
      <c r="T165" s="18">
        <v>67</v>
      </c>
      <c r="U165" s="3">
        <f t="shared" si="23"/>
        <v>55.833333333333336</v>
      </c>
    </row>
    <row r="166" spans="1:21">
      <c r="A166" s="15">
        <v>193</v>
      </c>
      <c r="B166" s="5" t="s">
        <v>187</v>
      </c>
      <c r="C166" s="8" t="s">
        <v>218</v>
      </c>
      <c r="D166" s="16">
        <v>8530</v>
      </c>
      <c r="E166" s="1">
        <f t="shared" si="24"/>
        <v>1535.3999999999999</v>
      </c>
      <c r="F166" s="18">
        <v>1206</v>
      </c>
      <c r="G166" s="3">
        <f t="shared" si="25"/>
        <v>78.546307151230948</v>
      </c>
      <c r="H166" s="17">
        <v>117</v>
      </c>
      <c r="I166" s="18">
        <v>107</v>
      </c>
      <c r="J166" s="3">
        <f t="shared" si="26"/>
        <v>91.452991452991455</v>
      </c>
      <c r="K166" s="1">
        <v>71</v>
      </c>
      <c r="L166" s="1">
        <v>0</v>
      </c>
      <c r="M166" s="3">
        <f t="shared" si="19"/>
        <v>0</v>
      </c>
      <c r="N166" s="1">
        <v>1</v>
      </c>
      <c r="O166" s="3">
        <f t="shared" si="20"/>
        <v>1.4084507042253522</v>
      </c>
      <c r="P166" s="3">
        <f t="shared" si="21"/>
        <v>68.87</v>
      </c>
      <c r="Q166" s="1">
        <v>16</v>
      </c>
      <c r="R166" s="3">
        <f t="shared" si="22"/>
        <v>23.232176564541891</v>
      </c>
      <c r="S166" s="17">
        <v>100</v>
      </c>
      <c r="T166" s="18">
        <v>97</v>
      </c>
      <c r="U166" s="3">
        <f t="shared" si="23"/>
        <v>97</v>
      </c>
    </row>
    <row r="167" spans="1:21">
      <c r="A167" s="15">
        <v>170</v>
      </c>
      <c r="B167" s="5" t="s">
        <v>187</v>
      </c>
      <c r="C167" s="8" t="s">
        <v>195</v>
      </c>
      <c r="D167" s="16">
        <v>5279</v>
      </c>
      <c r="E167" s="1">
        <f t="shared" si="24"/>
        <v>950.21999999999991</v>
      </c>
      <c r="F167" s="18">
        <v>910</v>
      </c>
      <c r="G167" s="3">
        <f t="shared" si="25"/>
        <v>95.767295994611771</v>
      </c>
      <c r="H167" s="17">
        <v>92</v>
      </c>
      <c r="I167" s="18">
        <v>80</v>
      </c>
      <c r="J167" s="3">
        <f t="shared" si="26"/>
        <v>86.956521739130437</v>
      </c>
      <c r="K167" s="1">
        <v>67</v>
      </c>
      <c r="L167" s="1">
        <v>2</v>
      </c>
      <c r="M167" s="3">
        <f t="shared" si="19"/>
        <v>2.9850746268656714</v>
      </c>
      <c r="N167" s="1">
        <v>0</v>
      </c>
      <c r="O167" s="3">
        <f t="shared" si="20"/>
        <v>0</v>
      </c>
      <c r="P167" s="3">
        <f t="shared" si="21"/>
        <v>64.989999999999995</v>
      </c>
      <c r="Q167" s="1">
        <v>16</v>
      </c>
      <c r="R167" s="3">
        <f t="shared" si="22"/>
        <v>24.61917218033544</v>
      </c>
      <c r="S167" s="17">
        <v>86</v>
      </c>
      <c r="T167" s="18">
        <v>77</v>
      </c>
      <c r="U167" s="3">
        <f t="shared" si="23"/>
        <v>89.534883720930239</v>
      </c>
    </row>
    <row r="168" spans="1:21">
      <c r="A168" s="15">
        <v>175</v>
      </c>
      <c r="B168" s="5" t="s">
        <v>187</v>
      </c>
      <c r="C168" s="8" t="s">
        <v>200</v>
      </c>
      <c r="D168" s="16">
        <v>8130</v>
      </c>
      <c r="E168" s="1">
        <f t="shared" si="24"/>
        <v>1463.3999999999999</v>
      </c>
      <c r="F168" s="18">
        <v>1439</v>
      </c>
      <c r="G168" s="3">
        <f t="shared" si="25"/>
        <v>98.332649993166612</v>
      </c>
      <c r="H168" s="17">
        <v>96</v>
      </c>
      <c r="I168" s="18">
        <v>83</v>
      </c>
      <c r="J168" s="3">
        <f t="shared" si="26"/>
        <v>86.458333333333343</v>
      </c>
      <c r="K168" s="1">
        <v>60</v>
      </c>
      <c r="L168" s="1">
        <v>2</v>
      </c>
      <c r="M168" s="3">
        <f t="shared" si="19"/>
        <v>3.3333333333333335</v>
      </c>
      <c r="N168" s="1">
        <v>5</v>
      </c>
      <c r="O168" s="3">
        <f t="shared" si="20"/>
        <v>8.3333333333333321</v>
      </c>
      <c r="P168" s="3">
        <f t="shared" si="21"/>
        <v>58.199999999999996</v>
      </c>
      <c r="Q168" s="1">
        <v>21</v>
      </c>
      <c r="R168" s="3">
        <f t="shared" si="22"/>
        <v>36.082474226804131</v>
      </c>
      <c r="S168" s="17">
        <v>85</v>
      </c>
      <c r="T168" s="18">
        <v>93</v>
      </c>
      <c r="U168" s="3">
        <f t="shared" si="23"/>
        <v>109.41176470588236</v>
      </c>
    </row>
    <row r="169" spans="1:21">
      <c r="A169" s="15">
        <v>169</v>
      </c>
      <c r="B169" s="5" t="s">
        <v>187</v>
      </c>
      <c r="C169" s="8" t="s">
        <v>194</v>
      </c>
      <c r="D169" s="16">
        <v>6063</v>
      </c>
      <c r="E169" s="1">
        <f t="shared" si="24"/>
        <v>1091.3399999999999</v>
      </c>
      <c r="F169" s="18">
        <v>1082</v>
      </c>
      <c r="G169" s="3">
        <f t="shared" si="25"/>
        <v>99.144171385636014</v>
      </c>
      <c r="H169" s="17">
        <v>65</v>
      </c>
      <c r="I169" s="18">
        <v>53</v>
      </c>
      <c r="J169" s="3">
        <f t="shared" si="26"/>
        <v>81.538461538461533</v>
      </c>
      <c r="K169" s="1">
        <v>37</v>
      </c>
      <c r="L169" s="1">
        <v>2</v>
      </c>
      <c r="M169" s="3">
        <f t="shared" si="19"/>
        <v>5.4054054054054053</v>
      </c>
      <c r="N169" s="1">
        <v>0</v>
      </c>
      <c r="O169" s="3">
        <f t="shared" si="20"/>
        <v>0</v>
      </c>
      <c r="P169" s="3">
        <f t="shared" si="21"/>
        <v>35.89</v>
      </c>
      <c r="Q169" s="1">
        <v>8</v>
      </c>
      <c r="R169" s="3">
        <f t="shared" si="22"/>
        <v>22.290331568682085</v>
      </c>
      <c r="S169" s="17">
        <v>57</v>
      </c>
      <c r="T169" s="18">
        <v>46</v>
      </c>
      <c r="U169" s="3">
        <f t="shared" si="23"/>
        <v>80.701754385964904</v>
      </c>
    </row>
    <row r="170" spans="1:21">
      <c r="A170" s="15">
        <v>186</v>
      </c>
      <c r="B170" s="5" t="s">
        <v>187</v>
      </c>
      <c r="C170" s="8" t="s">
        <v>211</v>
      </c>
      <c r="D170" s="16">
        <v>8340</v>
      </c>
      <c r="E170" s="1">
        <f t="shared" si="24"/>
        <v>1501.2</v>
      </c>
      <c r="F170" s="18">
        <v>1040</v>
      </c>
      <c r="G170" s="3">
        <f t="shared" si="25"/>
        <v>69.277911004529699</v>
      </c>
      <c r="H170" s="17">
        <v>142</v>
      </c>
      <c r="I170" s="18">
        <v>106</v>
      </c>
      <c r="J170" s="3">
        <f t="shared" si="26"/>
        <v>74.647887323943664</v>
      </c>
      <c r="K170" s="1">
        <v>72</v>
      </c>
      <c r="L170" s="1">
        <v>5</v>
      </c>
      <c r="M170" s="3">
        <f t="shared" si="19"/>
        <v>6.9444444444444446</v>
      </c>
      <c r="N170" s="1">
        <v>11</v>
      </c>
      <c r="O170" s="3">
        <f t="shared" si="20"/>
        <v>15.277777777777779</v>
      </c>
      <c r="P170" s="3">
        <f t="shared" si="21"/>
        <v>69.84</v>
      </c>
      <c r="Q170" s="1">
        <v>5</v>
      </c>
      <c r="R170" s="3">
        <f t="shared" si="22"/>
        <v>7.1592210767468494</v>
      </c>
      <c r="S170" s="17">
        <v>134</v>
      </c>
      <c r="T170" s="18">
        <v>60</v>
      </c>
      <c r="U170" s="3">
        <f t="shared" si="23"/>
        <v>44.776119402985074</v>
      </c>
    </row>
    <row r="171" spans="1:21">
      <c r="A171" s="15">
        <v>176</v>
      </c>
      <c r="B171" s="5" t="s">
        <v>187</v>
      </c>
      <c r="C171" s="8" t="s">
        <v>201</v>
      </c>
      <c r="D171" s="16">
        <v>5541</v>
      </c>
      <c r="E171" s="1">
        <f t="shared" si="24"/>
        <v>997.38</v>
      </c>
      <c r="F171" s="18">
        <v>862</v>
      </c>
      <c r="G171" s="3">
        <f t="shared" si="25"/>
        <v>86.426437265635968</v>
      </c>
      <c r="H171" s="17">
        <v>73</v>
      </c>
      <c r="I171" s="18">
        <v>55</v>
      </c>
      <c r="J171" s="3">
        <f t="shared" si="26"/>
        <v>75.342465753424662</v>
      </c>
      <c r="K171" s="1">
        <v>38</v>
      </c>
      <c r="L171" s="1">
        <v>3</v>
      </c>
      <c r="M171" s="3">
        <f t="shared" si="19"/>
        <v>7.8947368421052628</v>
      </c>
      <c r="N171" s="1">
        <v>5</v>
      </c>
      <c r="O171" s="3">
        <f t="shared" si="20"/>
        <v>13.157894736842104</v>
      </c>
      <c r="P171" s="3">
        <f t="shared" si="21"/>
        <v>36.86</v>
      </c>
      <c r="Q171" s="1">
        <v>10</v>
      </c>
      <c r="R171" s="3">
        <f t="shared" si="22"/>
        <v>27.129679869777533</v>
      </c>
      <c r="S171" s="17">
        <v>66</v>
      </c>
      <c r="T171" s="18">
        <v>50</v>
      </c>
      <c r="U171" s="3">
        <f t="shared" si="23"/>
        <v>75.757575757575751</v>
      </c>
    </row>
    <row r="172" spans="1:21">
      <c r="A172" s="15">
        <v>173</v>
      </c>
      <c r="B172" s="5" t="s">
        <v>187</v>
      </c>
      <c r="C172" s="8" t="s">
        <v>198</v>
      </c>
      <c r="D172" s="16">
        <v>6292</v>
      </c>
      <c r="E172" s="1">
        <f t="shared" si="24"/>
        <v>1132.56</v>
      </c>
      <c r="F172" s="18">
        <v>1502</v>
      </c>
      <c r="G172" s="3">
        <f t="shared" si="25"/>
        <v>132.6199053471781</v>
      </c>
      <c r="H172" s="17">
        <v>104</v>
      </c>
      <c r="I172" s="18">
        <v>105</v>
      </c>
      <c r="J172" s="3">
        <f t="shared" si="26"/>
        <v>100.96153846153845</v>
      </c>
      <c r="K172" s="1">
        <v>74</v>
      </c>
      <c r="L172" s="1">
        <v>6</v>
      </c>
      <c r="M172" s="3">
        <f t="shared" si="19"/>
        <v>8.1081081081081088</v>
      </c>
      <c r="N172" s="1">
        <v>20</v>
      </c>
      <c r="O172" s="3">
        <f t="shared" si="20"/>
        <v>27.027027027027028</v>
      </c>
      <c r="P172" s="3">
        <f t="shared" si="21"/>
        <v>71.78</v>
      </c>
      <c r="Q172" s="1">
        <v>17</v>
      </c>
      <c r="R172" s="3">
        <f t="shared" si="22"/>
        <v>23.683477291724714</v>
      </c>
      <c r="S172" s="17">
        <v>95</v>
      </c>
      <c r="T172" s="18">
        <v>87</v>
      </c>
      <c r="U172" s="3">
        <f t="shared" si="23"/>
        <v>91.578947368421055</v>
      </c>
    </row>
    <row r="173" spans="1:21">
      <c r="A173" s="15">
        <v>185</v>
      </c>
      <c r="B173" s="5" t="s">
        <v>187</v>
      </c>
      <c r="C173" s="8" t="s">
        <v>210</v>
      </c>
      <c r="D173" s="16">
        <v>7965</v>
      </c>
      <c r="E173" s="1">
        <f t="shared" si="24"/>
        <v>1433.7</v>
      </c>
      <c r="F173" s="18">
        <v>1299</v>
      </c>
      <c r="G173" s="3">
        <f t="shared" si="25"/>
        <v>90.604729022808115</v>
      </c>
      <c r="H173" s="17">
        <v>106</v>
      </c>
      <c r="I173" s="18">
        <v>116</v>
      </c>
      <c r="J173" s="3">
        <f t="shared" si="26"/>
        <v>109.43396226415094</v>
      </c>
      <c r="K173" s="1">
        <v>78</v>
      </c>
      <c r="L173" s="1">
        <v>7</v>
      </c>
      <c r="M173" s="3">
        <f t="shared" si="19"/>
        <v>8.9743589743589745</v>
      </c>
      <c r="N173" s="1">
        <v>24</v>
      </c>
      <c r="O173" s="3">
        <f t="shared" si="20"/>
        <v>30.76923076923077</v>
      </c>
      <c r="P173" s="3">
        <f t="shared" si="21"/>
        <v>75.66</v>
      </c>
      <c r="Q173" s="1">
        <v>18</v>
      </c>
      <c r="R173" s="3">
        <f t="shared" si="22"/>
        <v>23.790642347343379</v>
      </c>
      <c r="S173" s="17">
        <v>96</v>
      </c>
      <c r="T173" s="18">
        <v>98</v>
      </c>
      <c r="U173" s="3">
        <f t="shared" si="23"/>
        <v>102.08333333333333</v>
      </c>
    </row>
    <row r="174" spans="1:21">
      <c r="A174" s="15">
        <v>174</v>
      </c>
      <c r="B174" s="5" t="s">
        <v>187</v>
      </c>
      <c r="C174" s="8" t="s">
        <v>199</v>
      </c>
      <c r="D174" s="16">
        <v>7502</v>
      </c>
      <c r="E174" s="1">
        <f t="shared" si="24"/>
        <v>1350.36</v>
      </c>
      <c r="F174" s="18">
        <v>838</v>
      </c>
      <c r="G174" s="3">
        <f t="shared" si="25"/>
        <v>62.057525400633907</v>
      </c>
      <c r="H174" s="17">
        <v>44</v>
      </c>
      <c r="I174" s="18">
        <v>37</v>
      </c>
      <c r="J174" s="3">
        <f t="shared" si="26"/>
        <v>84.090909090909093</v>
      </c>
      <c r="K174" s="1">
        <v>29</v>
      </c>
      <c r="L174" s="1">
        <v>3</v>
      </c>
      <c r="M174" s="3">
        <f t="shared" si="19"/>
        <v>10.344827586206897</v>
      </c>
      <c r="N174" s="1">
        <v>17</v>
      </c>
      <c r="O174" s="3">
        <f t="shared" si="20"/>
        <v>58.620689655172406</v>
      </c>
      <c r="P174" s="3">
        <f t="shared" si="21"/>
        <v>28.13</v>
      </c>
      <c r="Q174" s="1">
        <v>9</v>
      </c>
      <c r="R174" s="3">
        <f t="shared" si="22"/>
        <v>31.994312122289369</v>
      </c>
      <c r="S174" s="17">
        <v>41</v>
      </c>
      <c r="T174" s="18">
        <v>32</v>
      </c>
      <c r="U174" s="3">
        <f t="shared" si="23"/>
        <v>78.048780487804876</v>
      </c>
    </row>
    <row r="175" spans="1:21">
      <c r="A175" s="15">
        <v>181</v>
      </c>
      <c r="B175" s="5" t="s">
        <v>187</v>
      </c>
      <c r="C175" s="8" t="s">
        <v>206</v>
      </c>
      <c r="D175" s="16">
        <v>7723</v>
      </c>
      <c r="E175" s="1">
        <f t="shared" si="24"/>
        <v>1390.1399999999999</v>
      </c>
      <c r="F175" s="18">
        <v>1015</v>
      </c>
      <c r="G175" s="3">
        <f t="shared" si="25"/>
        <v>73.014228782712536</v>
      </c>
      <c r="H175" s="17">
        <v>89</v>
      </c>
      <c r="I175" s="18">
        <v>82</v>
      </c>
      <c r="J175" s="3">
        <f t="shared" si="26"/>
        <v>92.134831460674164</v>
      </c>
      <c r="K175" s="1">
        <v>58</v>
      </c>
      <c r="L175" s="1">
        <v>7</v>
      </c>
      <c r="M175" s="3">
        <f t="shared" si="19"/>
        <v>12.068965517241379</v>
      </c>
      <c r="N175" s="1">
        <v>12</v>
      </c>
      <c r="O175" s="3">
        <f t="shared" si="20"/>
        <v>20.689655172413794</v>
      </c>
      <c r="P175" s="3">
        <f t="shared" si="21"/>
        <v>56.26</v>
      </c>
      <c r="Q175" s="1">
        <v>18</v>
      </c>
      <c r="R175" s="3">
        <f t="shared" si="22"/>
        <v>31.994312122289369</v>
      </c>
      <c r="S175" s="17">
        <v>80</v>
      </c>
      <c r="T175" s="18">
        <v>56</v>
      </c>
      <c r="U175" s="3">
        <f t="shared" si="23"/>
        <v>70</v>
      </c>
    </row>
    <row r="176" spans="1:21">
      <c r="A176" s="15">
        <v>187</v>
      </c>
      <c r="B176" s="5" t="s">
        <v>187</v>
      </c>
      <c r="C176" s="8" t="s">
        <v>212</v>
      </c>
      <c r="D176" s="16">
        <v>6255</v>
      </c>
      <c r="E176" s="1">
        <f t="shared" si="24"/>
        <v>1125.8999999999999</v>
      </c>
      <c r="F176" s="18">
        <v>1562</v>
      </c>
      <c r="G176" s="3">
        <f t="shared" si="25"/>
        <v>138.73345767830182</v>
      </c>
      <c r="H176" s="17">
        <v>82</v>
      </c>
      <c r="I176" s="18">
        <v>116</v>
      </c>
      <c r="J176" s="3">
        <f t="shared" si="26"/>
        <v>141.46341463414635</v>
      </c>
      <c r="K176" s="1">
        <v>87</v>
      </c>
      <c r="L176" s="1">
        <v>14</v>
      </c>
      <c r="M176" s="3">
        <f t="shared" si="19"/>
        <v>16.091954022988507</v>
      </c>
      <c r="N176" s="1">
        <v>41</v>
      </c>
      <c r="O176" s="3">
        <f t="shared" si="20"/>
        <v>47.126436781609193</v>
      </c>
      <c r="P176" s="3">
        <f t="shared" si="21"/>
        <v>84.39</v>
      </c>
      <c r="Q176" s="1">
        <v>11</v>
      </c>
      <c r="R176" s="3">
        <f t="shared" si="22"/>
        <v>13.034719753525298</v>
      </c>
      <c r="S176" s="17">
        <v>73</v>
      </c>
      <c r="T176" s="18">
        <v>98</v>
      </c>
      <c r="U176" s="3">
        <f t="shared" si="23"/>
        <v>134.24657534246575</v>
      </c>
    </row>
    <row r="177" spans="1:21">
      <c r="A177" s="15">
        <v>171</v>
      </c>
      <c r="B177" s="5" t="s">
        <v>187</v>
      </c>
      <c r="C177" s="8" t="s">
        <v>196</v>
      </c>
      <c r="D177" s="16">
        <v>9513</v>
      </c>
      <c r="E177" s="1">
        <f t="shared" si="24"/>
        <v>1712.34</v>
      </c>
      <c r="F177" s="18">
        <v>1391</v>
      </c>
      <c r="G177" s="3">
        <f t="shared" si="25"/>
        <v>81.233867105831791</v>
      </c>
      <c r="H177" s="17">
        <v>93</v>
      </c>
      <c r="I177" s="18">
        <v>88</v>
      </c>
      <c r="J177" s="3">
        <f t="shared" si="26"/>
        <v>94.623655913978496</v>
      </c>
      <c r="K177" s="1">
        <v>69</v>
      </c>
      <c r="L177" s="1">
        <v>12</v>
      </c>
      <c r="M177" s="3">
        <f t="shared" si="19"/>
        <v>17.391304347826086</v>
      </c>
      <c r="N177" s="1">
        <v>24</v>
      </c>
      <c r="O177" s="3">
        <f t="shared" si="20"/>
        <v>34.782608695652172</v>
      </c>
      <c r="P177" s="3">
        <f t="shared" si="21"/>
        <v>66.929999999999993</v>
      </c>
      <c r="Q177" s="1">
        <v>20</v>
      </c>
      <c r="R177" s="3">
        <f t="shared" si="22"/>
        <v>29.881966233378161</v>
      </c>
      <c r="S177" s="17">
        <v>85</v>
      </c>
      <c r="T177" s="18">
        <v>73</v>
      </c>
      <c r="U177" s="3">
        <f t="shared" si="23"/>
        <v>85.882352941176464</v>
      </c>
    </row>
    <row r="178" spans="1:21">
      <c r="A178" s="15">
        <v>192</v>
      </c>
      <c r="B178" s="5" t="s">
        <v>187</v>
      </c>
      <c r="C178" s="8" t="s">
        <v>217</v>
      </c>
      <c r="D178" s="16">
        <v>6504</v>
      </c>
      <c r="E178" s="1">
        <f t="shared" si="24"/>
        <v>1170.72</v>
      </c>
      <c r="F178" s="18">
        <v>1153</v>
      </c>
      <c r="G178" s="3">
        <f t="shared" si="25"/>
        <v>98.48640153068196</v>
      </c>
      <c r="H178" s="17">
        <v>96</v>
      </c>
      <c r="I178" s="18">
        <v>80</v>
      </c>
      <c r="J178" s="3">
        <f t="shared" si="26"/>
        <v>83.333333333333343</v>
      </c>
      <c r="K178" s="1">
        <v>52</v>
      </c>
      <c r="L178" s="1">
        <v>10</v>
      </c>
      <c r="M178" s="3">
        <f t="shared" si="19"/>
        <v>19.230769230769234</v>
      </c>
      <c r="N178" s="1">
        <v>13</v>
      </c>
      <c r="O178" s="3">
        <f t="shared" si="20"/>
        <v>25</v>
      </c>
      <c r="P178" s="3">
        <f t="shared" si="21"/>
        <v>50.44</v>
      </c>
      <c r="Q178" s="1">
        <v>18</v>
      </c>
      <c r="R178" s="3">
        <f t="shared" si="22"/>
        <v>35.685963521015069</v>
      </c>
      <c r="S178" s="17">
        <v>85</v>
      </c>
      <c r="T178" s="18">
        <v>73</v>
      </c>
      <c r="U178" s="3">
        <f t="shared" si="23"/>
        <v>85.882352941176464</v>
      </c>
    </row>
    <row r="179" spans="1:21">
      <c r="A179" s="15">
        <v>165</v>
      </c>
      <c r="B179" s="5" t="s">
        <v>187</v>
      </c>
      <c r="C179" s="8" t="s">
        <v>190</v>
      </c>
      <c r="D179" s="16">
        <v>6277</v>
      </c>
      <c r="E179" s="1">
        <f t="shared" si="24"/>
        <v>1129.8599999999999</v>
      </c>
      <c r="F179" s="18">
        <v>1258</v>
      </c>
      <c r="G179" s="3">
        <f t="shared" si="25"/>
        <v>111.34122811675783</v>
      </c>
      <c r="H179" s="17">
        <v>92</v>
      </c>
      <c r="I179" s="18">
        <v>68</v>
      </c>
      <c r="J179" s="3">
        <f t="shared" si="26"/>
        <v>73.91304347826086</v>
      </c>
      <c r="K179" s="1">
        <v>48</v>
      </c>
      <c r="L179" s="1">
        <v>10</v>
      </c>
      <c r="M179" s="3">
        <f t="shared" si="19"/>
        <v>20.833333333333336</v>
      </c>
      <c r="N179" s="1">
        <v>28</v>
      </c>
      <c r="O179" s="3">
        <f t="shared" si="20"/>
        <v>58.333333333333336</v>
      </c>
      <c r="P179" s="3">
        <f t="shared" si="21"/>
        <v>46.56</v>
      </c>
      <c r="Q179" s="1">
        <v>13</v>
      </c>
      <c r="R179" s="3">
        <f t="shared" si="22"/>
        <v>27.920962199312715</v>
      </c>
      <c r="S179" s="17">
        <v>83</v>
      </c>
      <c r="T179" s="18">
        <v>62</v>
      </c>
      <c r="U179" s="3">
        <f t="shared" si="23"/>
        <v>74.698795180722882</v>
      </c>
    </row>
    <row r="180" spans="1:21">
      <c r="A180" s="15">
        <v>164</v>
      </c>
      <c r="B180" s="5" t="s">
        <v>187</v>
      </c>
      <c r="C180" s="8" t="s">
        <v>189</v>
      </c>
      <c r="D180" s="16">
        <v>6889</v>
      </c>
      <c r="E180" s="1">
        <f t="shared" si="24"/>
        <v>1240.02</v>
      </c>
      <c r="F180" s="18">
        <v>999</v>
      </c>
      <c r="G180" s="3">
        <f t="shared" si="25"/>
        <v>80.563216722310926</v>
      </c>
      <c r="H180" s="17">
        <v>85</v>
      </c>
      <c r="I180" s="18">
        <v>69</v>
      </c>
      <c r="J180" s="3">
        <f t="shared" si="26"/>
        <v>81.17647058823529</v>
      </c>
      <c r="K180" s="1">
        <v>47</v>
      </c>
      <c r="L180" s="1">
        <v>10</v>
      </c>
      <c r="M180" s="3">
        <f t="shared" si="19"/>
        <v>21.276595744680851</v>
      </c>
      <c r="N180" s="1">
        <v>34</v>
      </c>
      <c r="O180" s="3">
        <f t="shared" si="20"/>
        <v>72.340425531914903</v>
      </c>
      <c r="P180" s="3">
        <f t="shared" si="21"/>
        <v>45.589999999999996</v>
      </c>
      <c r="Q180" s="1">
        <v>12</v>
      </c>
      <c r="R180" s="3">
        <f t="shared" si="22"/>
        <v>26.321561745996931</v>
      </c>
      <c r="S180" s="17">
        <v>77</v>
      </c>
      <c r="T180" s="18">
        <v>66</v>
      </c>
      <c r="U180" s="3">
        <f t="shared" si="23"/>
        <v>85.714285714285708</v>
      </c>
    </row>
    <row r="181" spans="1:21">
      <c r="A181" s="15">
        <v>191</v>
      </c>
      <c r="B181" s="5" t="s">
        <v>187</v>
      </c>
      <c r="C181" s="8" t="s">
        <v>216</v>
      </c>
      <c r="D181" s="16">
        <v>5912</v>
      </c>
      <c r="E181" s="1">
        <f t="shared" si="24"/>
        <v>1064.1599999999999</v>
      </c>
      <c r="F181" s="18">
        <v>1154</v>
      </c>
      <c r="G181" s="3">
        <f t="shared" si="25"/>
        <v>108.4423394978199</v>
      </c>
      <c r="H181" s="17">
        <v>70</v>
      </c>
      <c r="I181" s="18">
        <v>57</v>
      </c>
      <c r="J181" s="3">
        <f t="shared" si="26"/>
        <v>81.428571428571431</v>
      </c>
      <c r="K181" s="1">
        <v>47</v>
      </c>
      <c r="L181" s="1">
        <v>10</v>
      </c>
      <c r="M181" s="3">
        <f t="shared" si="19"/>
        <v>21.276595744680851</v>
      </c>
      <c r="N181" s="1">
        <v>4</v>
      </c>
      <c r="O181" s="3">
        <f t="shared" si="20"/>
        <v>8.5106382978723403</v>
      </c>
      <c r="P181" s="3">
        <f t="shared" si="21"/>
        <v>45.589999999999996</v>
      </c>
      <c r="Q181" s="1">
        <v>20</v>
      </c>
      <c r="R181" s="3">
        <f t="shared" si="22"/>
        <v>43.869269576661551</v>
      </c>
      <c r="S181" s="17">
        <v>64</v>
      </c>
      <c r="T181" s="18">
        <v>64</v>
      </c>
      <c r="U181" s="3">
        <f t="shared" si="23"/>
        <v>100</v>
      </c>
    </row>
    <row r="182" spans="1:21">
      <c r="A182" s="15">
        <v>183</v>
      </c>
      <c r="B182" s="5" t="s">
        <v>187</v>
      </c>
      <c r="C182" s="8" t="s">
        <v>208</v>
      </c>
      <c r="D182" s="16">
        <v>6249</v>
      </c>
      <c r="E182" s="1">
        <f t="shared" si="24"/>
        <v>1124.82</v>
      </c>
      <c r="F182" s="18">
        <v>1921</v>
      </c>
      <c r="G182" s="3">
        <f t="shared" si="25"/>
        <v>170.7828808164862</v>
      </c>
      <c r="H182" s="17">
        <v>95</v>
      </c>
      <c r="I182" s="18">
        <v>117</v>
      </c>
      <c r="J182" s="3">
        <f t="shared" si="26"/>
        <v>123.15789473684211</v>
      </c>
      <c r="K182" s="1">
        <v>76</v>
      </c>
      <c r="L182" s="1">
        <v>17</v>
      </c>
      <c r="M182" s="3">
        <f t="shared" si="19"/>
        <v>22.368421052631579</v>
      </c>
      <c r="N182" s="1">
        <v>59</v>
      </c>
      <c r="O182" s="3">
        <f t="shared" si="20"/>
        <v>77.631578947368425</v>
      </c>
      <c r="P182" s="3">
        <f t="shared" si="21"/>
        <v>73.72</v>
      </c>
      <c r="Q182" s="1">
        <v>16</v>
      </c>
      <c r="R182" s="3">
        <f t="shared" si="22"/>
        <v>21.703743895822029</v>
      </c>
      <c r="S182" s="17">
        <v>80</v>
      </c>
      <c r="T182" s="18">
        <v>108</v>
      </c>
      <c r="U182" s="3">
        <f t="shared" si="23"/>
        <v>135</v>
      </c>
    </row>
    <row r="183" spans="1:21">
      <c r="A183" s="15">
        <v>180</v>
      </c>
      <c r="B183" s="5" t="s">
        <v>187</v>
      </c>
      <c r="C183" s="8" t="s">
        <v>205</v>
      </c>
      <c r="D183" s="16">
        <v>9610</v>
      </c>
      <c r="E183" s="1">
        <f t="shared" si="24"/>
        <v>1729.8</v>
      </c>
      <c r="F183" s="18">
        <v>1369</v>
      </c>
      <c r="G183" s="3">
        <f t="shared" si="25"/>
        <v>79.142097352295053</v>
      </c>
      <c r="H183" s="17">
        <v>112</v>
      </c>
      <c r="I183" s="18">
        <v>89</v>
      </c>
      <c r="J183" s="3">
        <f t="shared" si="26"/>
        <v>79.464285714285708</v>
      </c>
      <c r="K183" s="1">
        <v>64</v>
      </c>
      <c r="L183" s="1">
        <v>16</v>
      </c>
      <c r="M183" s="3">
        <f t="shared" si="19"/>
        <v>25</v>
      </c>
      <c r="N183" s="1">
        <v>0</v>
      </c>
      <c r="O183" s="3">
        <f t="shared" si="20"/>
        <v>0</v>
      </c>
      <c r="P183" s="3">
        <f t="shared" si="21"/>
        <v>62.08</v>
      </c>
      <c r="Q183" s="1">
        <v>16</v>
      </c>
      <c r="R183" s="3">
        <f t="shared" si="22"/>
        <v>25.773195876288664</v>
      </c>
      <c r="S183" s="17">
        <v>102</v>
      </c>
      <c r="T183" s="18">
        <v>78</v>
      </c>
      <c r="U183" s="3">
        <f t="shared" si="23"/>
        <v>76.470588235294116</v>
      </c>
    </row>
    <row r="184" spans="1:21">
      <c r="A184" s="15">
        <v>188</v>
      </c>
      <c r="B184" s="5" t="s">
        <v>187</v>
      </c>
      <c r="C184" s="8" t="s">
        <v>213</v>
      </c>
      <c r="D184" s="16">
        <v>7671</v>
      </c>
      <c r="E184" s="1">
        <f t="shared" si="24"/>
        <v>1380.78</v>
      </c>
      <c r="F184" s="18">
        <v>1036</v>
      </c>
      <c r="G184" s="3">
        <f t="shared" si="25"/>
        <v>75.03005547589045</v>
      </c>
      <c r="H184" s="17">
        <v>65</v>
      </c>
      <c r="I184" s="18">
        <v>59</v>
      </c>
      <c r="J184" s="3">
        <f t="shared" si="26"/>
        <v>90.769230769230774</v>
      </c>
      <c r="K184" s="1">
        <v>37</v>
      </c>
      <c r="L184" s="1">
        <v>10</v>
      </c>
      <c r="M184" s="3">
        <f t="shared" si="19"/>
        <v>27.027027027027028</v>
      </c>
      <c r="N184" s="1">
        <v>13</v>
      </c>
      <c r="O184" s="3">
        <f t="shared" si="20"/>
        <v>35.135135135135137</v>
      </c>
      <c r="P184" s="3">
        <f t="shared" si="21"/>
        <v>35.89</v>
      </c>
      <c r="Q184" s="1">
        <v>11</v>
      </c>
      <c r="R184" s="3">
        <f t="shared" si="22"/>
        <v>30.649205906937866</v>
      </c>
      <c r="S184" s="17">
        <v>58</v>
      </c>
      <c r="T184" s="18">
        <v>51</v>
      </c>
      <c r="U184" s="3">
        <f t="shared" si="23"/>
        <v>87.931034482758619</v>
      </c>
    </row>
    <row r="185" spans="1:21">
      <c r="A185" s="15">
        <v>163</v>
      </c>
      <c r="B185" s="5" t="s">
        <v>187</v>
      </c>
      <c r="C185" s="8" t="s">
        <v>188</v>
      </c>
      <c r="D185" s="16">
        <v>5479</v>
      </c>
      <c r="E185" s="1">
        <f t="shared" si="24"/>
        <v>986.21999999999991</v>
      </c>
      <c r="F185" s="18">
        <v>877</v>
      </c>
      <c r="G185" s="3">
        <f t="shared" si="25"/>
        <v>88.925391900387339</v>
      </c>
      <c r="H185" s="17">
        <v>56</v>
      </c>
      <c r="I185" s="18">
        <v>43</v>
      </c>
      <c r="J185" s="3">
        <f t="shared" si="26"/>
        <v>76.785714285714292</v>
      </c>
      <c r="K185" s="1">
        <v>29</v>
      </c>
      <c r="L185" s="1">
        <v>8</v>
      </c>
      <c r="M185" s="3">
        <f t="shared" si="19"/>
        <v>27.586206896551722</v>
      </c>
      <c r="N185" s="1">
        <v>1</v>
      </c>
      <c r="O185" s="3">
        <f t="shared" si="20"/>
        <v>3.4482758620689653</v>
      </c>
      <c r="P185" s="3">
        <f t="shared" si="21"/>
        <v>28.13</v>
      </c>
      <c r="Q185" s="1">
        <v>6</v>
      </c>
      <c r="R185" s="3">
        <f t="shared" si="22"/>
        <v>21.32954141485958</v>
      </c>
      <c r="S185" s="17">
        <v>54</v>
      </c>
      <c r="T185" s="18">
        <v>38</v>
      </c>
      <c r="U185" s="3">
        <f t="shared" si="23"/>
        <v>70.370370370370367</v>
      </c>
    </row>
    <row r="186" spans="1:21">
      <c r="A186" s="15">
        <v>189</v>
      </c>
      <c r="B186" s="5" t="s">
        <v>187</v>
      </c>
      <c r="C186" s="8" t="s">
        <v>214</v>
      </c>
      <c r="D186" s="16">
        <v>6301</v>
      </c>
      <c r="E186" s="1">
        <f t="shared" si="24"/>
        <v>1134.18</v>
      </c>
      <c r="F186" s="18">
        <v>1194</v>
      </c>
      <c r="G186" s="3">
        <f t="shared" si="25"/>
        <v>105.27429508543618</v>
      </c>
      <c r="H186" s="17">
        <v>100</v>
      </c>
      <c r="I186" s="18">
        <v>71</v>
      </c>
      <c r="J186" s="3">
        <f t="shared" si="26"/>
        <v>71</v>
      </c>
      <c r="K186" s="1">
        <v>57</v>
      </c>
      <c r="L186" s="1">
        <v>16</v>
      </c>
      <c r="M186" s="3">
        <f t="shared" si="19"/>
        <v>28.07017543859649</v>
      </c>
      <c r="N186" s="1">
        <v>21</v>
      </c>
      <c r="O186" s="3">
        <f t="shared" si="20"/>
        <v>36.84210526315789</v>
      </c>
      <c r="P186" s="3">
        <f t="shared" si="21"/>
        <v>55.29</v>
      </c>
      <c r="Q186" s="1">
        <v>16</v>
      </c>
      <c r="R186" s="3">
        <f t="shared" si="22"/>
        <v>28.938325194429371</v>
      </c>
      <c r="S186" s="17">
        <v>90</v>
      </c>
      <c r="T186" s="18">
        <v>70</v>
      </c>
      <c r="U186" s="3">
        <f t="shared" si="23"/>
        <v>77.777777777777786</v>
      </c>
    </row>
    <row r="187" spans="1:21">
      <c r="A187" s="15">
        <v>190</v>
      </c>
      <c r="B187" s="5" t="s">
        <v>187</v>
      </c>
      <c r="C187" s="8" t="s">
        <v>215</v>
      </c>
      <c r="D187" s="16">
        <v>6804</v>
      </c>
      <c r="E187" s="1">
        <f t="shared" si="24"/>
        <v>1224.72</v>
      </c>
      <c r="F187" s="18">
        <v>1200</v>
      </c>
      <c r="G187" s="3">
        <f t="shared" si="25"/>
        <v>97.981579463060939</v>
      </c>
      <c r="H187" s="17">
        <v>108</v>
      </c>
      <c r="I187" s="18">
        <v>98</v>
      </c>
      <c r="J187" s="3">
        <f t="shared" si="26"/>
        <v>90.740740740740748</v>
      </c>
      <c r="K187" s="1">
        <v>67</v>
      </c>
      <c r="L187" s="1">
        <v>20</v>
      </c>
      <c r="M187" s="3">
        <f t="shared" si="19"/>
        <v>29.850746268656714</v>
      </c>
      <c r="N187" s="1">
        <v>43</v>
      </c>
      <c r="O187" s="3">
        <f t="shared" si="20"/>
        <v>64.179104477611943</v>
      </c>
      <c r="P187" s="3">
        <f t="shared" si="21"/>
        <v>64.989999999999995</v>
      </c>
      <c r="Q187" s="1">
        <v>22</v>
      </c>
      <c r="R187" s="3">
        <f t="shared" si="22"/>
        <v>33.851361747961228</v>
      </c>
      <c r="S187" s="17">
        <v>98</v>
      </c>
      <c r="T187" s="18">
        <v>84</v>
      </c>
      <c r="U187" s="3">
        <f t="shared" si="23"/>
        <v>85.714285714285708</v>
      </c>
    </row>
    <row r="188" spans="1:21">
      <c r="A188" s="15">
        <v>166</v>
      </c>
      <c r="B188" s="5" t="s">
        <v>187</v>
      </c>
      <c r="C188" s="8" t="s">
        <v>191</v>
      </c>
      <c r="D188" s="16">
        <v>6000</v>
      </c>
      <c r="E188" s="1">
        <f t="shared" si="24"/>
        <v>1080</v>
      </c>
      <c r="F188" s="18">
        <v>1135</v>
      </c>
      <c r="G188" s="3">
        <f t="shared" si="25"/>
        <v>105.09259259259258</v>
      </c>
      <c r="H188" s="17">
        <v>80</v>
      </c>
      <c r="I188" s="18">
        <v>75</v>
      </c>
      <c r="J188" s="3">
        <f t="shared" si="26"/>
        <v>93.75</v>
      </c>
      <c r="K188" s="1">
        <v>60</v>
      </c>
      <c r="L188" s="1">
        <v>20</v>
      </c>
      <c r="M188" s="3">
        <f t="shared" si="19"/>
        <v>33.333333333333329</v>
      </c>
      <c r="N188" s="1">
        <v>32</v>
      </c>
      <c r="O188" s="3">
        <f t="shared" si="20"/>
        <v>53.333333333333336</v>
      </c>
      <c r="P188" s="3">
        <f t="shared" si="21"/>
        <v>58.199999999999996</v>
      </c>
      <c r="Q188" s="1">
        <v>17</v>
      </c>
      <c r="R188" s="3">
        <f t="shared" si="22"/>
        <v>29.209621993127151</v>
      </c>
      <c r="S188" s="17">
        <v>74</v>
      </c>
      <c r="T188" s="18">
        <v>65</v>
      </c>
      <c r="U188" s="3">
        <f t="shared" si="23"/>
        <v>87.837837837837839</v>
      </c>
    </row>
    <row r="189" spans="1:21" ht="25.5">
      <c r="A189" s="15">
        <v>179</v>
      </c>
      <c r="B189" s="5" t="s">
        <v>187</v>
      </c>
      <c r="C189" s="8" t="s">
        <v>204</v>
      </c>
      <c r="D189" s="16">
        <v>6951</v>
      </c>
      <c r="E189" s="1">
        <f t="shared" si="24"/>
        <v>1251.18</v>
      </c>
      <c r="F189" s="18">
        <v>1202</v>
      </c>
      <c r="G189" s="3">
        <f t="shared" si="25"/>
        <v>96.069310570821145</v>
      </c>
      <c r="H189" s="17">
        <v>98</v>
      </c>
      <c r="I189" s="18">
        <v>56</v>
      </c>
      <c r="J189" s="3">
        <f t="shared" si="26"/>
        <v>57.142857142857139</v>
      </c>
      <c r="K189" s="1">
        <v>42</v>
      </c>
      <c r="L189" s="1">
        <v>14</v>
      </c>
      <c r="M189" s="3">
        <f t="shared" si="19"/>
        <v>33.333333333333329</v>
      </c>
      <c r="N189" s="1">
        <v>9</v>
      </c>
      <c r="O189" s="3">
        <f t="shared" si="20"/>
        <v>21.428571428571427</v>
      </c>
      <c r="P189" s="3">
        <f t="shared" si="21"/>
        <v>40.74</v>
      </c>
      <c r="Q189" s="1">
        <v>14</v>
      </c>
      <c r="R189" s="3">
        <f t="shared" si="22"/>
        <v>34.364261168384878</v>
      </c>
      <c r="S189" s="17">
        <v>90</v>
      </c>
      <c r="T189" s="18">
        <v>54</v>
      </c>
      <c r="U189" s="3">
        <f t="shared" si="23"/>
        <v>60</v>
      </c>
    </row>
    <row r="190" spans="1:21">
      <c r="A190" s="15">
        <v>172</v>
      </c>
      <c r="B190" s="5" t="s">
        <v>187</v>
      </c>
      <c r="C190" s="8" t="s">
        <v>197</v>
      </c>
      <c r="D190" s="16">
        <v>9711</v>
      </c>
      <c r="E190" s="1">
        <f t="shared" si="24"/>
        <v>1747.98</v>
      </c>
      <c r="F190" s="18">
        <v>1517</v>
      </c>
      <c r="G190" s="3">
        <f t="shared" si="25"/>
        <v>86.785889998741411</v>
      </c>
      <c r="H190" s="17">
        <v>177</v>
      </c>
      <c r="I190" s="18">
        <v>147</v>
      </c>
      <c r="J190" s="3">
        <f t="shared" si="26"/>
        <v>83.050847457627114</v>
      </c>
      <c r="K190" s="1">
        <v>85</v>
      </c>
      <c r="L190" s="1">
        <v>29</v>
      </c>
      <c r="M190" s="3">
        <f t="shared" si="19"/>
        <v>34.117647058823529</v>
      </c>
      <c r="N190" s="1">
        <v>47</v>
      </c>
      <c r="O190" s="3">
        <f t="shared" si="20"/>
        <v>55.294117647058826</v>
      </c>
      <c r="P190" s="3">
        <f t="shared" si="21"/>
        <v>82.45</v>
      </c>
      <c r="Q190" s="1">
        <v>34</v>
      </c>
      <c r="R190" s="3">
        <f t="shared" si="22"/>
        <v>41.237113402061851</v>
      </c>
      <c r="S190" s="17">
        <v>158</v>
      </c>
      <c r="T190" s="18">
        <v>115</v>
      </c>
      <c r="U190" s="3">
        <f t="shared" si="23"/>
        <v>72.784810126582272</v>
      </c>
    </row>
    <row r="191" spans="1:21">
      <c r="A191" s="15">
        <v>167</v>
      </c>
      <c r="B191" s="5" t="s">
        <v>187</v>
      </c>
      <c r="C191" s="8" t="s">
        <v>192</v>
      </c>
      <c r="D191" s="16">
        <v>7365</v>
      </c>
      <c r="E191" s="1">
        <f t="shared" si="24"/>
        <v>1325.7</v>
      </c>
      <c r="F191" s="18">
        <v>918</v>
      </c>
      <c r="G191" s="3">
        <f t="shared" si="25"/>
        <v>69.246435845213853</v>
      </c>
      <c r="H191" s="17">
        <v>118</v>
      </c>
      <c r="I191" s="18">
        <v>100</v>
      </c>
      <c r="J191" s="3">
        <f t="shared" si="26"/>
        <v>84.745762711864401</v>
      </c>
      <c r="K191" s="1">
        <v>67</v>
      </c>
      <c r="L191" s="1">
        <v>23</v>
      </c>
      <c r="M191" s="3">
        <f t="shared" si="19"/>
        <v>34.328358208955223</v>
      </c>
      <c r="N191" s="1">
        <v>0</v>
      </c>
      <c r="O191" s="3">
        <f t="shared" si="20"/>
        <v>0</v>
      </c>
      <c r="P191" s="3">
        <f t="shared" si="21"/>
        <v>64.989999999999995</v>
      </c>
      <c r="Q191" s="1">
        <v>20</v>
      </c>
      <c r="R191" s="3">
        <f t="shared" si="22"/>
        <v>30.773965225419296</v>
      </c>
      <c r="S191" s="17">
        <v>104</v>
      </c>
      <c r="T191" s="18">
        <v>76</v>
      </c>
      <c r="U191" s="3">
        <f t="shared" si="23"/>
        <v>73.076923076923066</v>
      </c>
    </row>
    <row r="192" spans="1:21">
      <c r="A192" s="15">
        <v>168</v>
      </c>
      <c r="B192" s="5" t="s">
        <v>187</v>
      </c>
      <c r="C192" s="8" t="s">
        <v>193</v>
      </c>
      <c r="D192" s="16">
        <v>7826</v>
      </c>
      <c r="E192" s="1">
        <f t="shared" si="24"/>
        <v>1408.6799999999998</v>
      </c>
      <c r="F192" s="18">
        <v>1309</v>
      </c>
      <c r="G192" s="3">
        <f t="shared" si="25"/>
        <v>92.923871993639452</v>
      </c>
      <c r="H192" s="17">
        <v>130</v>
      </c>
      <c r="I192" s="18">
        <v>111</v>
      </c>
      <c r="J192" s="3">
        <f t="shared" si="26"/>
        <v>85.384615384615387</v>
      </c>
      <c r="K192" s="1">
        <v>85</v>
      </c>
      <c r="L192" s="1">
        <v>33</v>
      </c>
      <c r="M192" s="3">
        <f t="shared" si="19"/>
        <v>38.82352941176471</v>
      </c>
      <c r="N192" s="1">
        <v>13</v>
      </c>
      <c r="O192" s="3">
        <f t="shared" si="20"/>
        <v>15.294117647058824</v>
      </c>
      <c r="P192" s="3">
        <f t="shared" si="21"/>
        <v>82.45</v>
      </c>
      <c r="Q192" s="1">
        <v>30</v>
      </c>
      <c r="R192" s="3">
        <f t="shared" si="22"/>
        <v>36.38568829593693</v>
      </c>
      <c r="S192" s="17">
        <v>120</v>
      </c>
      <c r="T192" s="18">
        <v>123</v>
      </c>
      <c r="U192" s="3">
        <f t="shared" si="23"/>
        <v>102.49999999999999</v>
      </c>
    </row>
    <row r="193" spans="1:21">
      <c r="A193" s="15">
        <v>182</v>
      </c>
      <c r="B193" s="5" t="s">
        <v>187</v>
      </c>
      <c r="C193" s="8" t="s">
        <v>207</v>
      </c>
      <c r="D193" s="16">
        <v>12256</v>
      </c>
      <c r="E193" s="1">
        <f t="shared" si="24"/>
        <v>2206.08</v>
      </c>
      <c r="F193" s="18">
        <v>1180</v>
      </c>
      <c r="G193" s="3">
        <f t="shared" si="25"/>
        <v>53.488540760081229</v>
      </c>
      <c r="H193" s="17">
        <v>149</v>
      </c>
      <c r="I193" s="18">
        <v>101</v>
      </c>
      <c r="J193" s="3">
        <f t="shared" si="26"/>
        <v>67.785234899328856</v>
      </c>
      <c r="K193" s="1">
        <v>78</v>
      </c>
      <c r="L193" s="1">
        <v>31</v>
      </c>
      <c r="M193" s="3">
        <f t="shared" si="19"/>
        <v>39.743589743589745</v>
      </c>
      <c r="N193" s="1">
        <v>54</v>
      </c>
      <c r="O193" s="3">
        <f t="shared" si="20"/>
        <v>69.230769230769226</v>
      </c>
      <c r="P193" s="3">
        <f t="shared" si="21"/>
        <v>75.66</v>
      </c>
      <c r="Q193" s="1">
        <v>22</v>
      </c>
      <c r="R193" s="3">
        <f t="shared" si="22"/>
        <v>29.077451757864132</v>
      </c>
      <c r="S193" s="17">
        <v>138</v>
      </c>
      <c r="T193" s="18">
        <v>85</v>
      </c>
      <c r="U193" s="3">
        <f t="shared" si="23"/>
        <v>61.594202898550719</v>
      </c>
    </row>
    <row r="194" spans="1:21" ht="25.5">
      <c r="A194" s="15">
        <v>178</v>
      </c>
      <c r="B194" s="5" t="s">
        <v>187</v>
      </c>
      <c r="C194" s="8" t="s">
        <v>203</v>
      </c>
      <c r="D194" s="16">
        <v>5677</v>
      </c>
      <c r="E194" s="1">
        <f t="shared" si="24"/>
        <v>1021.86</v>
      </c>
      <c r="F194" s="18">
        <v>882</v>
      </c>
      <c r="G194" s="3">
        <f t="shared" si="25"/>
        <v>86.313193588162761</v>
      </c>
      <c r="H194" s="17">
        <v>65</v>
      </c>
      <c r="I194" s="18">
        <v>81</v>
      </c>
      <c r="J194" s="3">
        <f t="shared" si="26"/>
        <v>124.61538461538461</v>
      </c>
      <c r="K194" s="1">
        <v>57</v>
      </c>
      <c r="L194" s="1">
        <v>23</v>
      </c>
      <c r="M194" s="3">
        <f t="shared" ref="M194:M257" si="27">L194/K194*100</f>
        <v>40.350877192982452</v>
      </c>
      <c r="N194" s="1">
        <v>12</v>
      </c>
      <c r="O194" s="3">
        <f t="shared" ref="O194:O257" si="28">N194/K194*100</f>
        <v>21.052631578947366</v>
      </c>
      <c r="P194" s="3">
        <f t="shared" ref="P194:P257" si="29">K194*97%</f>
        <v>55.29</v>
      </c>
      <c r="Q194" s="1">
        <v>15</v>
      </c>
      <c r="R194" s="3">
        <f t="shared" ref="R194:R257" si="30">Q194/P194*100</f>
        <v>27.129679869777533</v>
      </c>
      <c r="S194" s="17">
        <v>60</v>
      </c>
      <c r="T194" s="18">
        <v>73</v>
      </c>
      <c r="U194" s="3">
        <f t="shared" ref="U194:U257" si="31">T194/S194*100</f>
        <v>121.66666666666666</v>
      </c>
    </row>
    <row r="195" spans="1:21">
      <c r="A195" s="15">
        <v>224</v>
      </c>
      <c r="B195" s="5" t="s">
        <v>219</v>
      </c>
      <c r="C195" s="4" t="s">
        <v>250</v>
      </c>
      <c r="D195" s="9">
        <v>9863</v>
      </c>
      <c r="E195" s="1">
        <f t="shared" si="24"/>
        <v>1775.34</v>
      </c>
      <c r="F195" s="18">
        <v>1082</v>
      </c>
      <c r="G195" s="3">
        <f t="shared" si="25"/>
        <v>60.946072301643625</v>
      </c>
      <c r="H195" s="1">
        <v>101</v>
      </c>
      <c r="I195" s="18">
        <v>92</v>
      </c>
      <c r="J195" s="3">
        <f t="shared" si="26"/>
        <v>91.089108910891099</v>
      </c>
      <c r="K195" s="1">
        <v>64</v>
      </c>
      <c r="L195" s="1">
        <v>5</v>
      </c>
      <c r="M195" s="1">
        <f t="shared" si="27"/>
        <v>7.8125</v>
      </c>
      <c r="N195" s="1">
        <v>33</v>
      </c>
      <c r="O195" s="1">
        <f t="shared" si="28"/>
        <v>51.5625</v>
      </c>
      <c r="P195" s="1">
        <f t="shared" si="29"/>
        <v>62.08</v>
      </c>
      <c r="Q195" s="1">
        <v>8</v>
      </c>
      <c r="R195" s="1">
        <f t="shared" si="30"/>
        <v>12.886597938144332</v>
      </c>
      <c r="S195" s="1">
        <v>91</v>
      </c>
      <c r="T195" s="18">
        <v>84</v>
      </c>
      <c r="U195" s="3">
        <f t="shared" si="31"/>
        <v>92.307692307692307</v>
      </c>
    </row>
    <row r="196" spans="1:21">
      <c r="A196" s="15">
        <v>227</v>
      </c>
      <c r="B196" s="5" t="s">
        <v>219</v>
      </c>
      <c r="C196" s="4" t="s">
        <v>253</v>
      </c>
      <c r="D196" s="9">
        <v>8894</v>
      </c>
      <c r="E196" s="1">
        <f t="shared" si="24"/>
        <v>1600.9199999999998</v>
      </c>
      <c r="F196" s="18">
        <v>1832</v>
      </c>
      <c r="G196" s="3">
        <f t="shared" si="25"/>
        <v>114.43420033480749</v>
      </c>
      <c r="H196" s="1">
        <v>129</v>
      </c>
      <c r="I196" s="18">
        <v>128</v>
      </c>
      <c r="J196" s="3">
        <f t="shared" si="26"/>
        <v>99.224806201550393</v>
      </c>
      <c r="K196" s="1">
        <v>100</v>
      </c>
      <c r="L196" s="1">
        <v>11</v>
      </c>
      <c r="M196" s="1">
        <f t="shared" si="27"/>
        <v>11</v>
      </c>
      <c r="N196" s="1">
        <v>24</v>
      </c>
      <c r="O196" s="1">
        <f t="shared" si="28"/>
        <v>24</v>
      </c>
      <c r="P196" s="1">
        <f t="shared" si="29"/>
        <v>97</v>
      </c>
      <c r="Q196" s="1">
        <v>21</v>
      </c>
      <c r="R196" s="1">
        <f t="shared" si="30"/>
        <v>21.649484536082475</v>
      </c>
      <c r="S196" s="1">
        <v>117</v>
      </c>
      <c r="T196" s="18">
        <v>101</v>
      </c>
      <c r="U196" s="3">
        <f t="shared" si="31"/>
        <v>86.324786324786331</v>
      </c>
    </row>
    <row r="197" spans="1:21">
      <c r="A197" s="15">
        <v>243</v>
      </c>
      <c r="B197" s="5" t="s">
        <v>219</v>
      </c>
      <c r="C197" s="4" t="s">
        <v>269</v>
      </c>
      <c r="D197" s="9">
        <v>8185</v>
      </c>
      <c r="E197" s="1">
        <f t="shared" si="24"/>
        <v>1473.3</v>
      </c>
      <c r="F197" s="18">
        <v>1349</v>
      </c>
      <c r="G197" s="3">
        <f t="shared" si="25"/>
        <v>91.563157537500857</v>
      </c>
      <c r="H197" s="1">
        <v>155</v>
      </c>
      <c r="I197" s="18">
        <v>154</v>
      </c>
      <c r="J197" s="3">
        <f t="shared" si="26"/>
        <v>99.354838709677423</v>
      </c>
      <c r="K197" s="1">
        <v>115</v>
      </c>
      <c r="L197" s="1">
        <v>13</v>
      </c>
      <c r="M197" s="1">
        <f t="shared" si="27"/>
        <v>11.304347826086957</v>
      </c>
      <c r="N197" s="1">
        <v>16</v>
      </c>
      <c r="O197" s="1">
        <f t="shared" si="28"/>
        <v>13.913043478260869</v>
      </c>
      <c r="P197" s="1">
        <f t="shared" si="29"/>
        <v>111.55</v>
      </c>
      <c r="Q197" s="1">
        <v>24</v>
      </c>
      <c r="R197" s="1">
        <f t="shared" si="30"/>
        <v>21.515015688032275</v>
      </c>
      <c r="S197" s="1">
        <v>141</v>
      </c>
      <c r="T197" s="18">
        <v>119</v>
      </c>
      <c r="U197" s="3">
        <f t="shared" si="31"/>
        <v>84.39716312056737</v>
      </c>
    </row>
    <row r="198" spans="1:21">
      <c r="A198" s="15">
        <v>214</v>
      </c>
      <c r="B198" s="5" t="s">
        <v>219</v>
      </c>
      <c r="C198" s="4" t="s">
        <v>240</v>
      </c>
      <c r="D198" s="9">
        <v>7044</v>
      </c>
      <c r="E198" s="1">
        <f t="shared" si="24"/>
        <v>1267.9199999999998</v>
      </c>
      <c r="F198" s="18">
        <v>1087</v>
      </c>
      <c r="G198" s="3">
        <f t="shared" si="25"/>
        <v>85.730960943908144</v>
      </c>
      <c r="H198" s="1">
        <v>88</v>
      </c>
      <c r="I198" s="18">
        <v>84</v>
      </c>
      <c r="J198" s="3">
        <f t="shared" si="26"/>
        <v>95.454545454545453</v>
      </c>
      <c r="K198" s="1">
        <v>72</v>
      </c>
      <c r="L198" s="1">
        <v>10</v>
      </c>
      <c r="M198" s="1">
        <f t="shared" si="27"/>
        <v>13.888888888888889</v>
      </c>
      <c r="N198" s="1">
        <v>30</v>
      </c>
      <c r="O198" s="1">
        <f t="shared" si="28"/>
        <v>41.666666666666671</v>
      </c>
      <c r="P198" s="1">
        <f t="shared" si="29"/>
        <v>69.84</v>
      </c>
      <c r="Q198" s="1">
        <v>15</v>
      </c>
      <c r="R198" s="1">
        <f t="shared" si="30"/>
        <v>21.477663230240548</v>
      </c>
      <c r="S198" s="1">
        <v>80</v>
      </c>
      <c r="T198" s="18">
        <v>70</v>
      </c>
      <c r="U198" s="3">
        <f t="shared" si="31"/>
        <v>87.5</v>
      </c>
    </row>
    <row r="199" spans="1:21">
      <c r="A199" s="15">
        <v>197</v>
      </c>
      <c r="B199" s="5" t="s">
        <v>219</v>
      </c>
      <c r="C199" s="4" t="s">
        <v>223</v>
      </c>
      <c r="D199" s="9">
        <v>8308</v>
      </c>
      <c r="E199" s="1">
        <f t="shared" si="24"/>
        <v>1495.44</v>
      </c>
      <c r="F199" s="18">
        <v>1280</v>
      </c>
      <c r="G199" s="3">
        <f t="shared" si="25"/>
        <v>85.593537687904558</v>
      </c>
      <c r="H199" s="1">
        <v>138</v>
      </c>
      <c r="I199" s="18">
        <v>132</v>
      </c>
      <c r="J199" s="3">
        <f t="shared" si="26"/>
        <v>95.652173913043484</v>
      </c>
      <c r="K199" s="1">
        <v>96</v>
      </c>
      <c r="L199" s="1">
        <v>14</v>
      </c>
      <c r="M199" s="1">
        <f t="shared" si="27"/>
        <v>14.583333333333334</v>
      </c>
      <c r="N199" s="1">
        <v>47</v>
      </c>
      <c r="O199" s="1">
        <f t="shared" si="28"/>
        <v>48.958333333333329</v>
      </c>
      <c r="P199" s="1">
        <f t="shared" si="29"/>
        <v>93.12</v>
      </c>
      <c r="Q199" s="1">
        <v>16</v>
      </c>
      <c r="R199" s="1">
        <f t="shared" si="30"/>
        <v>17.182130584192439</v>
      </c>
      <c r="S199" s="1">
        <v>125</v>
      </c>
      <c r="T199" s="18">
        <v>83</v>
      </c>
      <c r="U199" s="3">
        <f t="shared" si="31"/>
        <v>66.400000000000006</v>
      </c>
    </row>
    <row r="200" spans="1:21">
      <c r="A200" s="15">
        <v>247</v>
      </c>
      <c r="B200" s="6" t="s">
        <v>219</v>
      </c>
      <c r="C200" s="6" t="s">
        <v>273</v>
      </c>
      <c r="D200" s="9">
        <v>7424</v>
      </c>
      <c r="E200" s="7">
        <f t="shared" si="24"/>
        <v>1336.32</v>
      </c>
      <c r="F200" s="18">
        <v>1106</v>
      </c>
      <c r="G200" s="7">
        <f t="shared" si="25"/>
        <v>82.764607279693493</v>
      </c>
      <c r="H200" s="1">
        <v>127</v>
      </c>
      <c r="I200" s="18">
        <v>130</v>
      </c>
      <c r="J200" s="7">
        <f t="shared" si="26"/>
        <v>102.36220472440945</v>
      </c>
      <c r="K200" s="1">
        <v>91</v>
      </c>
      <c r="L200" s="1">
        <v>14</v>
      </c>
      <c r="M200" s="1">
        <f t="shared" si="27"/>
        <v>15.384615384615385</v>
      </c>
      <c r="N200" s="1">
        <v>68</v>
      </c>
      <c r="O200" s="1">
        <f t="shared" si="28"/>
        <v>74.72527472527473</v>
      </c>
      <c r="P200" s="1">
        <f t="shared" si="29"/>
        <v>88.27</v>
      </c>
      <c r="Q200" s="1">
        <v>22</v>
      </c>
      <c r="R200" s="1">
        <f t="shared" si="30"/>
        <v>24.923530078169254</v>
      </c>
      <c r="S200" s="1">
        <v>115</v>
      </c>
      <c r="T200" s="18">
        <v>106</v>
      </c>
      <c r="U200" s="7">
        <f t="shared" si="31"/>
        <v>92.173913043478265</v>
      </c>
    </row>
    <row r="201" spans="1:21">
      <c r="A201" s="15">
        <v>194</v>
      </c>
      <c r="B201" s="5" t="s">
        <v>219</v>
      </c>
      <c r="C201" s="4" t="s">
        <v>220</v>
      </c>
      <c r="D201" s="9">
        <v>10638</v>
      </c>
      <c r="E201" s="1">
        <f t="shared" si="24"/>
        <v>1914.84</v>
      </c>
      <c r="F201" s="18">
        <v>1605</v>
      </c>
      <c r="G201" s="3">
        <f t="shared" si="25"/>
        <v>83.819013599047437</v>
      </c>
      <c r="H201" s="1">
        <v>174</v>
      </c>
      <c r="I201" s="18">
        <v>166</v>
      </c>
      <c r="J201" s="3">
        <f t="shared" si="26"/>
        <v>95.402298850574709</v>
      </c>
      <c r="K201" s="1">
        <v>128</v>
      </c>
      <c r="L201" s="1">
        <v>21</v>
      </c>
      <c r="M201" s="1">
        <f t="shared" si="27"/>
        <v>16.40625</v>
      </c>
      <c r="N201" s="1">
        <v>36</v>
      </c>
      <c r="O201" s="1">
        <f t="shared" si="28"/>
        <v>28.125</v>
      </c>
      <c r="P201" s="1">
        <f t="shared" si="29"/>
        <v>124.16</v>
      </c>
      <c r="Q201" s="1">
        <v>33</v>
      </c>
      <c r="R201" s="1">
        <f t="shared" si="30"/>
        <v>26.578608247422679</v>
      </c>
      <c r="S201" s="1">
        <v>158</v>
      </c>
      <c r="T201" s="18">
        <v>112</v>
      </c>
      <c r="U201" s="3">
        <f t="shared" si="31"/>
        <v>70.886075949367083</v>
      </c>
    </row>
    <row r="202" spans="1:21">
      <c r="A202" s="15">
        <v>201</v>
      </c>
      <c r="B202" s="5" t="s">
        <v>219</v>
      </c>
      <c r="C202" s="4" t="s">
        <v>227</v>
      </c>
      <c r="D202" s="9">
        <v>9368</v>
      </c>
      <c r="E202" s="1">
        <f t="shared" si="24"/>
        <v>1686.24</v>
      </c>
      <c r="F202" s="18">
        <v>1644</v>
      </c>
      <c r="G202" s="3">
        <f t="shared" si="25"/>
        <v>97.495018502704241</v>
      </c>
      <c r="H202" s="1">
        <v>143</v>
      </c>
      <c r="I202" s="18">
        <v>137</v>
      </c>
      <c r="J202" s="3">
        <f t="shared" si="26"/>
        <v>95.8041958041958</v>
      </c>
      <c r="K202" s="1">
        <v>117</v>
      </c>
      <c r="L202" s="1">
        <v>20</v>
      </c>
      <c r="M202" s="1">
        <f t="shared" si="27"/>
        <v>17.094017094017094</v>
      </c>
      <c r="N202" s="1">
        <v>16</v>
      </c>
      <c r="O202" s="1">
        <f t="shared" si="28"/>
        <v>13.675213675213676</v>
      </c>
      <c r="P202" s="1">
        <f t="shared" si="29"/>
        <v>113.49</v>
      </c>
      <c r="Q202" s="1">
        <v>24</v>
      </c>
      <c r="R202" s="1">
        <f t="shared" si="30"/>
        <v>21.147237642083002</v>
      </c>
      <c r="S202" s="1">
        <v>130</v>
      </c>
      <c r="T202" s="18">
        <v>110</v>
      </c>
      <c r="U202" s="3">
        <f t="shared" si="31"/>
        <v>84.615384615384613</v>
      </c>
    </row>
    <row r="203" spans="1:21">
      <c r="A203" s="15">
        <v>200</v>
      </c>
      <c r="B203" s="5" t="s">
        <v>219</v>
      </c>
      <c r="C203" s="4" t="s">
        <v>226</v>
      </c>
      <c r="D203" s="9">
        <v>6970</v>
      </c>
      <c r="E203" s="1">
        <f t="shared" si="24"/>
        <v>1254.5999999999999</v>
      </c>
      <c r="F203" s="18">
        <v>759</v>
      </c>
      <c r="G203" s="3">
        <f t="shared" si="25"/>
        <v>60.497369679579151</v>
      </c>
      <c r="H203" s="1">
        <v>104</v>
      </c>
      <c r="I203" s="18">
        <v>96</v>
      </c>
      <c r="J203" s="3">
        <f t="shared" si="26"/>
        <v>92.307692307692307</v>
      </c>
      <c r="K203" s="1">
        <v>76</v>
      </c>
      <c r="L203" s="1">
        <v>13</v>
      </c>
      <c r="M203" s="1">
        <f t="shared" si="27"/>
        <v>17.105263157894736</v>
      </c>
      <c r="N203" s="1">
        <v>41</v>
      </c>
      <c r="O203" s="1">
        <f t="shared" si="28"/>
        <v>53.94736842105263</v>
      </c>
      <c r="P203" s="1">
        <f t="shared" si="29"/>
        <v>73.72</v>
      </c>
      <c r="Q203" s="1">
        <v>25</v>
      </c>
      <c r="R203" s="1">
        <f t="shared" si="30"/>
        <v>33.912099837221923</v>
      </c>
      <c r="S203" s="1">
        <v>94</v>
      </c>
      <c r="T203" s="18">
        <v>84</v>
      </c>
      <c r="U203" s="3">
        <f t="shared" si="31"/>
        <v>89.361702127659569</v>
      </c>
    </row>
    <row r="204" spans="1:21">
      <c r="A204" s="15">
        <v>216</v>
      </c>
      <c r="B204" s="5" t="s">
        <v>219</v>
      </c>
      <c r="C204" s="4" t="s">
        <v>242</v>
      </c>
      <c r="D204" s="9">
        <v>7430</v>
      </c>
      <c r="E204" s="1">
        <f t="shared" si="24"/>
        <v>1337.3999999999999</v>
      </c>
      <c r="F204" s="18">
        <v>1169</v>
      </c>
      <c r="G204" s="3">
        <f t="shared" si="25"/>
        <v>87.408404366681623</v>
      </c>
      <c r="H204" s="1">
        <v>108</v>
      </c>
      <c r="I204" s="18">
        <v>100</v>
      </c>
      <c r="J204" s="3">
        <f t="shared" si="26"/>
        <v>92.592592592592595</v>
      </c>
      <c r="K204" s="1">
        <v>76</v>
      </c>
      <c r="L204" s="1">
        <v>13</v>
      </c>
      <c r="M204" s="1">
        <f t="shared" si="27"/>
        <v>17.105263157894736</v>
      </c>
      <c r="N204" s="1">
        <v>22</v>
      </c>
      <c r="O204" s="1">
        <f t="shared" si="28"/>
        <v>28.947368421052634</v>
      </c>
      <c r="P204" s="1">
        <f t="shared" si="29"/>
        <v>73.72</v>
      </c>
      <c r="Q204" s="1">
        <v>20</v>
      </c>
      <c r="R204" s="1">
        <f t="shared" si="30"/>
        <v>27.129679869777533</v>
      </c>
      <c r="S204" s="1">
        <v>98</v>
      </c>
      <c r="T204" s="18">
        <v>84</v>
      </c>
      <c r="U204" s="3">
        <f t="shared" si="31"/>
        <v>85.714285714285708</v>
      </c>
    </row>
    <row r="205" spans="1:21">
      <c r="A205" s="15">
        <v>228</v>
      </c>
      <c r="B205" s="5" t="s">
        <v>219</v>
      </c>
      <c r="C205" s="4" t="s">
        <v>254</v>
      </c>
      <c r="D205" s="9">
        <v>12593</v>
      </c>
      <c r="E205" s="1">
        <f t="shared" si="24"/>
        <v>2266.7399999999998</v>
      </c>
      <c r="F205" s="18">
        <v>1971</v>
      </c>
      <c r="G205" s="3">
        <f t="shared" si="25"/>
        <v>86.95306916540936</v>
      </c>
      <c r="H205" s="1">
        <v>191</v>
      </c>
      <c r="I205" s="18">
        <v>187</v>
      </c>
      <c r="J205" s="3">
        <f t="shared" si="26"/>
        <v>97.905759162303667</v>
      </c>
      <c r="K205" s="1">
        <v>143</v>
      </c>
      <c r="L205" s="1">
        <v>26</v>
      </c>
      <c r="M205" s="1">
        <f t="shared" si="27"/>
        <v>18.181818181818183</v>
      </c>
      <c r="N205" s="1">
        <v>58</v>
      </c>
      <c r="O205" s="1">
        <f t="shared" si="28"/>
        <v>40.55944055944056</v>
      </c>
      <c r="P205" s="1">
        <f t="shared" si="29"/>
        <v>138.71</v>
      </c>
      <c r="Q205" s="1">
        <v>46</v>
      </c>
      <c r="R205" s="1">
        <f t="shared" si="30"/>
        <v>33.162713575084709</v>
      </c>
      <c r="S205" s="1">
        <v>174</v>
      </c>
      <c r="T205" s="18">
        <v>162</v>
      </c>
      <c r="U205" s="3">
        <f t="shared" si="31"/>
        <v>93.103448275862064</v>
      </c>
    </row>
    <row r="206" spans="1:21">
      <c r="A206" s="15">
        <v>198</v>
      </c>
      <c r="B206" s="5" t="s">
        <v>219</v>
      </c>
      <c r="C206" s="4" t="s">
        <v>224</v>
      </c>
      <c r="D206" s="9">
        <v>8123</v>
      </c>
      <c r="E206" s="1">
        <f t="shared" si="24"/>
        <v>1462.1399999999999</v>
      </c>
      <c r="F206" s="18">
        <v>969</v>
      </c>
      <c r="G206" s="3">
        <f t="shared" si="25"/>
        <v>66.27272354220527</v>
      </c>
      <c r="H206" s="1">
        <v>114</v>
      </c>
      <c r="I206" s="18">
        <v>113</v>
      </c>
      <c r="J206" s="3">
        <f t="shared" si="26"/>
        <v>99.122807017543863</v>
      </c>
      <c r="K206" s="1">
        <v>82</v>
      </c>
      <c r="L206" s="1">
        <v>15</v>
      </c>
      <c r="M206" s="1">
        <f t="shared" si="27"/>
        <v>18.292682926829269</v>
      </c>
      <c r="N206" s="1">
        <v>18</v>
      </c>
      <c r="O206" s="1">
        <f t="shared" si="28"/>
        <v>21.951219512195124</v>
      </c>
      <c r="P206" s="1">
        <f t="shared" si="29"/>
        <v>79.539999999999992</v>
      </c>
      <c r="Q206" s="1">
        <v>19</v>
      </c>
      <c r="R206" s="1">
        <f t="shared" si="30"/>
        <v>23.887352275584615</v>
      </c>
      <c r="S206" s="1">
        <v>103</v>
      </c>
      <c r="T206" s="18">
        <v>100</v>
      </c>
      <c r="U206" s="3">
        <f t="shared" si="31"/>
        <v>97.087378640776706</v>
      </c>
    </row>
    <row r="207" spans="1:21">
      <c r="A207" s="15">
        <v>220</v>
      </c>
      <c r="B207" s="6" t="s">
        <v>219</v>
      </c>
      <c r="C207" s="6" t="s">
        <v>246</v>
      </c>
      <c r="D207" s="9">
        <v>6797</v>
      </c>
      <c r="E207" s="7">
        <f t="shared" si="24"/>
        <v>1223.46</v>
      </c>
      <c r="F207" s="18">
        <v>952</v>
      </c>
      <c r="G207" s="7">
        <f t="shared" si="25"/>
        <v>77.81210664835794</v>
      </c>
      <c r="H207" s="1">
        <v>104</v>
      </c>
      <c r="I207" s="18">
        <v>87</v>
      </c>
      <c r="J207" s="7">
        <f t="shared" si="26"/>
        <v>83.65384615384616</v>
      </c>
      <c r="K207" s="1">
        <v>60</v>
      </c>
      <c r="L207" s="1">
        <v>11</v>
      </c>
      <c r="M207" s="1">
        <f t="shared" si="27"/>
        <v>18.333333333333332</v>
      </c>
      <c r="N207" s="1">
        <v>37</v>
      </c>
      <c r="O207" s="1">
        <f t="shared" si="28"/>
        <v>61.666666666666671</v>
      </c>
      <c r="P207" s="1">
        <f t="shared" si="29"/>
        <v>58.199999999999996</v>
      </c>
      <c r="Q207" s="1">
        <v>6</v>
      </c>
      <c r="R207" s="1">
        <f t="shared" si="30"/>
        <v>10.309278350515465</v>
      </c>
      <c r="S207" s="1">
        <v>94</v>
      </c>
      <c r="T207" s="18">
        <v>72</v>
      </c>
      <c r="U207" s="7">
        <f t="shared" si="31"/>
        <v>76.59574468085107</v>
      </c>
    </row>
    <row r="208" spans="1:21">
      <c r="A208" s="15">
        <v>199</v>
      </c>
      <c r="B208" s="5" t="s">
        <v>219</v>
      </c>
      <c r="C208" s="4" t="s">
        <v>225</v>
      </c>
      <c r="D208" s="9">
        <v>8351</v>
      </c>
      <c r="E208" s="1">
        <f t="shared" si="24"/>
        <v>1503.1799999999998</v>
      </c>
      <c r="F208" s="18">
        <v>1341</v>
      </c>
      <c r="G208" s="3">
        <f t="shared" si="25"/>
        <v>89.21087294934739</v>
      </c>
      <c r="H208" s="1">
        <v>114</v>
      </c>
      <c r="I208" s="18">
        <v>106</v>
      </c>
      <c r="J208" s="3">
        <f t="shared" si="26"/>
        <v>92.982456140350877</v>
      </c>
      <c r="K208" s="1">
        <v>85</v>
      </c>
      <c r="L208" s="1">
        <v>16</v>
      </c>
      <c r="M208" s="1">
        <f t="shared" si="27"/>
        <v>18.823529411764707</v>
      </c>
      <c r="N208" s="1">
        <v>48</v>
      </c>
      <c r="O208" s="1">
        <f t="shared" si="28"/>
        <v>56.470588235294116</v>
      </c>
      <c r="P208" s="1">
        <f t="shared" si="29"/>
        <v>82.45</v>
      </c>
      <c r="Q208" s="1">
        <v>27</v>
      </c>
      <c r="R208" s="1">
        <f t="shared" si="30"/>
        <v>32.747119466343236</v>
      </c>
      <c r="S208" s="1">
        <v>103</v>
      </c>
      <c r="T208" s="18">
        <v>103</v>
      </c>
      <c r="U208" s="3">
        <f t="shared" si="31"/>
        <v>100</v>
      </c>
    </row>
    <row r="209" spans="1:21">
      <c r="A209" s="15">
        <v>235</v>
      </c>
      <c r="B209" s="5" t="s">
        <v>219</v>
      </c>
      <c r="C209" s="4" t="s">
        <v>261</v>
      </c>
      <c r="D209" s="9">
        <v>8267</v>
      </c>
      <c r="E209" s="1">
        <f t="shared" si="24"/>
        <v>1488.06</v>
      </c>
      <c r="F209" s="18">
        <v>1304</v>
      </c>
      <c r="G209" s="3">
        <f t="shared" si="25"/>
        <v>87.630875099122349</v>
      </c>
      <c r="H209" s="1">
        <v>114</v>
      </c>
      <c r="I209" s="18">
        <v>91</v>
      </c>
      <c r="J209" s="3">
        <f t="shared" si="26"/>
        <v>79.824561403508781</v>
      </c>
      <c r="K209" s="1">
        <v>66</v>
      </c>
      <c r="L209" s="1">
        <v>13</v>
      </c>
      <c r="M209" s="1">
        <f t="shared" si="27"/>
        <v>19.696969696969695</v>
      </c>
      <c r="N209" s="1">
        <v>41</v>
      </c>
      <c r="O209" s="1">
        <f t="shared" si="28"/>
        <v>62.121212121212125</v>
      </c>
      <c r="P209" s="1">
        <f t="shared" si="29"/>
        <v>64.02</v>
      </c>
      <c r="Q209" s="1">
        <v>18</v>
      </c>
      <c r="R209" s="1">
        <f t="shared" si="30"/>
        <v>28.116213683223997</v>
      </c>
      <c r="S209" s="1">
        <v>103</v>
      </c>
      <c r="T209" s="18">
        <v>99</v>
      </c>
      <c r="U209" s="3">
        <f t="shared" si="31"/>
        <v>96.116504854368941</v>
      </c>
    </row>
    <row r="210" spans="1:21">
      <c r="A210" s="15">
        <v>225</v>
      </c>
      <c r="B210" s="5" t="s">
        <v>219</v>
      </c>
      <c r="C210" s="4" t="s">
        <v>251</v>
      </c>
      <c r="D210" s="9">
        <v>7437</v>
      </c>
      <c r="E210" s="1">
        <f t="shared" si="24"/>
        <v>1338.6599999999999</v>
      </c>
      <c r="F210" s="18">
        <v>1082</v>
      </c>
      <c r="G210" s="3">
        <f t="shared" si="25"/>
        <v>80.827095752468892</v>
      </c>
      <c r="H210" s="1">
        <v>104</v>
      </c>
      <c r="I210" s="18">
        <v>109</v>
      </c>
      <c r="J210" s="3">
        <f t="shared" si="26"/>
        <v>104.80769230769231</v>
      </c>
      <c r="K210" s="1">
        <v>59</v>
      </c>
      <c r="L210" s="1">
        <v>12</v>
      </c>
      <c r="M210" s="1">
        <f t="shared" si="27"/>
        <v>20.33898305084746</v>
      </c>
      <c r="N210" s="1">
        <v>39</v>
      </c>
      <c r="O210" s="1">
        <f t="shared" si="28"/>
        <v>66.101694915254242</v>
      </c>
      <c r="P210" s="1">
        <f t="shared" si="29"/>
        <v>57.23</v>
      </c>
      <c r="Q210" s="1">
        <v>24</v>
      </c>
      <c r="R210" s="1">
        <f t="shared" si="30"/>
        <v>41.936047527520529</v>
      </c>
      <c r="S210" s="1">
        <v>94</v>
      </c>
      <c r="T210" s="18">
        <v>90</v>
      </c>
      <c r="U210" s="3">
        <f t="shared" si="31"/>
        <v>95.744680851063833</v>
      </c>
    </row>
    <row r="211" spans="1:21">
      <c r="A211" s="15">
        <v>239</v>
      </c>
      <c r="B211" s="5" t="s">
        <v>219</v>
      </c>
      <c r="C211" s="4" t="s">
        <v>265</v>
      </c>
      <c r="D211" s="9">
        <v>8139</v>
      </c>
      <c r="E211" s="1">
        <f t="shared" si="24"/>
        <v>1465.02</v>
      </c>
      <c r="F211" s="18">
        <v>1248</v>
      </c>
      <c r="G211" s="3">
        <f t="shared" si="25"/>
        <v>85.186550354261385</v>
      </c>
      <c r="H211" s="1">
        <v>115</v>
      </c>
      <c r="I211" s="18">
        <v>109</v>
      </c>
      <c r="J211" s="3">
        <f t="shared" si="26"/>
        <v>94.782608695652172</v>
      </c>
      <c r="K211" s="1">
        <v>90</v>
      </c>
      <c r="L211" s="1">
        <v>21</v>
      </c>
      <c r="M211" s="1">
        <f t="shared" si="27"/>
        <v>23.333333333333332</v>
      </c>
      <c r="N211" s="1">
        <v>59</v>
      </c>
      <c r="O211" s="1">
        <f t="shared" si="28"/>
        <v>65.555555555555557</v>
      </c>
      <c r="P211" s="1">
        <f t="shared" si="29"/>
        <v>87.3</v>
      </c>
      <c r="Q211" s="1">
        <v>20</v>
      </c>
      <c r="R211" s="1">
        <f t="shared" si="30"/>
        <v>22.90950744558992</v>
      </c>
      <c r="S211" s="1">
        <v>104</v>
      </c>
      <c r="T211" s="18">
        <v>95</v>
      </c>
      <c r="U211" s="3">
        <f t="shared" si="31"/>
        <v>91.34615384615384</v>
      </c>
    </row>
    <row r="212" spans="1:21">
      <c r="A212" s="15">
        <v>223</v>
      </c>
      <c r="B212" s="5" t="s">
        <v>219</v>
      </c>
      <c r="C212" s="4" t="s">
        <v>249</v>
      </c>
      <c r="D212" s="9">
        <v>4507</v>
      </c>
      <c r="E212" s="1">
        <f t="shared" si="24"/>
        <v>811.26</v>
      </c>
      <c r="F212" s="18">
        <v>690</v>
      </c>
      <c r="G212" s="3">
        <f t="shared" si="25"/>
        <v>85.052880704089944</v>
      </c>
      <c r="H212" s="1">
        <v>74</v>
      </c>
      <c r="I212" s="18">
        <v>72</v>
      </c>
      <c r="J212" s="3">
        <f t="shared" si="26"/>
        <v>97.297297297297305</v>
      </c>
      <c r="K212" s="1">
        <v>47</v>
      </c>
      <c r="L212" s="1">
        <v>11</v>
      </c>
      <c r="M212" s="1">
        <f t="shared" si="27"/>
        <v>23.404255319148938</v>
      </c>
      <c r="N212" s="1">
        <v>29</v>
      </c>
      <c r="O212" s="1">
        <f t="shared" si="28"/>
        <v>61.702127659574465</v>
      </c>
      <c r="P212" s="1">
        <f t="shared" si="29"/>
        <v>45.589999999999996</v>
      </c>
      <c r="Q212" s="1">
        <v>11</v>
      </c>
      <c r="R212" s="1">
        <f t="shared" si="30"/>
        <v>24.128098267163853</v>
      </c>
      <c r="S212" s="1">
        <v>67</v>
      </c>
      <c r="T212" s="18">
        <v>60</v>
      </c>
      <c r="U212" s="3">
        <f t="shared" si="31"/>
        <v>89.552238805970148</v>
      </c>
    </row>
    <row r="213" spans="1:21">
      <c r="A213" s="15">
        <v>242</v>
      </c>
      <c r="B213" s="5" t="s">
        <v>219</v>
      </c>
      <c r="C213" s="4" t="s">
        <v>268</v>
      </c>
      <c r="D213" s="9">
        <v>4894</v>
      </c>
      <c r="E213" s="1">
        <f t="shared" si="24"/>
        <v>880.92</v>
      </c>
      <c r="F213" s="18">
        <v>738</v>
      </c>
      <c r="G213" s="3">
        <f t="shared" si="25"/>
        <v>83.77605230894973</v>
      </c>
      <c r="H213" s="1">
        <v>71</v>
      </c>
      <c r="I213" s="18">
        <v>78</v>
      </c>
      <c r="J213" s="3">
        <f t="shared" si="26"/>
        <v>109.85915492957747</v>
      </c>
      <c r="K213" s="1">
        <v>55</v>
      </c>
      <c r="L213" s="1">
        <v>13</v>
      </c>
      <c r="M213" s="1">
        <f t="shared" si="27"/>
        <v>23.636363636363637</v>
      </c>
      <c r="N213" s="1">
        <v>32</v>
      </c>
      <c r="O213" s="1">
        <f t="shared" si="28"/>
        <v>58.18181818181818</v>
      </c>
      <c r="P213" s="1">
        <f t="shared" si="29"/>
        <v>53.35</v>
      </c>
      <c r="Q213" s="1">
        <v>11</v>
      </c>
      <c r="R213" s="1">
        <f t="shared" si="30"/>
        <v>20.618556701030926</v>
      </c>
      <c r="S213" s="1">
        <v>64</v>
      </c>
      <c r="T213" s="18">
        <v>68</v>
      </c>
      <c r="U213" s="3">
        <f t="shared" si="31"/>
        <v>106.25</v>
      </c>
    </row>
    <row r="214" spans="1:21">
      <c r="A214" s="15">
        <v>202</v>
      </c>
      <c r="B214" s="5" t="s">
        <v>219</v>
      </c>
      <c r="C214" s="4" t="s">
        <v>228</v>
      </c>
      <c r="D214" s="9">
        <v>5930</v>
      </c>
      <c r="E214" s="1">
        <f t="shared" si="24"/>
        <v>1067.3999999999999</v>
      </c>
      <c r="F214" s="18">
        <v>1138</v>
      </c>
      <c r="G214" s="3">
        <f t="shared" si="25"/>
        <v>106.61420273561927</v>
      </c>
      <c r="H214" s="1">
        <v>80</v>
      </c>
      <c r="I214" s="18">
        <v>68</v>
      </c>
      <c r="J214" s="3">
        <f t="shared" si="26"/>
        <v>85</v>
      </c>
      <c r="K214" s="1">
        <v>63</v>
      </c>
      <c r="L214" s="1">
        <v>15</v>
      </c>
      <c r="M214" s="1">
        <f t="shared" si="27"/>
        <v>23.809523809523807</v>
      </c>
      <c r="N214" s="1">
        <v>36</v>
      </c>
      <c r="O214" s="1">
        <f t="shared" si="28"/>
        <v>57.142857142857139</v>
      </c>
      <c r="P214" s="1">
        <f t="shared" si="29"/>
        <v>61.11</v>
      </c>
      <c r="Q214" s="1">
        <v>14</v>
      </c>
      <c r="R214" s="1">
        <f t="shared" si="30"/>
        <v>22.90950744558992</v>
      </c>
      <c r="S214" s="1">
        <v>72</v>
      </c>
      <c r="T214" s="18">
        <v>63</v>
      </c>
      <c r="U214" s="3">
        <f t="shared" si="31"/>
        <v>87.5</v>
      </c>
    </row>
    <row r="215" spans="1:21">
      <c r="A215" s="15">
        <v>211</v>
      </c>
      <c r="B215" s="5" t="s">
        <v>219</v>
      </c>
      <c r="C215" s="4" t="s">
        <v>237</v>
      </c>
      <c r="D215" s="9">
        <v>6586</v>
      </c>
      <c r="E215" s="1">
        <f t="shared" si="24"/>
        <v>1185.48</v>
      </c>
      <c r="F215" s="18">
        <v>1059</v>
      </c>
      <c r="G215" s="3">
        <f t="shared" si="25"/>
        <v>89.330903937645516</v>
      </c>
      <c r="H215" s="1">
        <v>94</v>
      </c>
      <c r="I215" s="18">
        <v>72</v>
      </c>
      <c r="J215" s="3">
        <f t="shared" si="26"/>
        <v>76.59574468085107</v>
      </c>
      <c r="K215" s="1">
        <v>45</v>
      </c>
      <c r="L215" s="1">
        <v>11</v>
      </c>
      <c r="M215" s="1">
        <f t="shared" si="27"/>
        <v>24.444444444444443</v>
      </c>
      <c r="N215" s="1">
        <v>24</v>
      </c>
      <c r="O215" s="1">
        <f t="shared" si="28"/>
        <v>53.333333333333336</v>
      </c>
      <c r="P215" s="1">
        <f t="shared" si="29"/>
        <v>43.65</v>
      </c>
      <c r="Q215" s="1">
        <v>12</v>
      </c>
      <c r="R215" s="1">
        <f t="shared" si="30"/>
        <v>27.491408934707906</v>
      </c>
      <c r="S215" s="1">
        <v>85</v>
      </c>
      <c r="T215" s="18">
        <v>80</v>
      </c>
      <c r="U215" s="3">
        <f t="shared" si="31"/>
        <v>94.117647058823522</v>
      </c>
    </row>
    <row r="216" spans="1:21">
      <c r="A216" s="15">
        <v>230</v>
      </c>
      <c r="B216" s="5" t="s">
        <v>219</v>
      </c>
      <c r="C216" s="4" t="s">
        <v>256</v>
      </c>
      <c r="D216" s="9">
        <v>7644</v>
      </c>
      <c r="E216" s="1">
        <f t="shared" si="24"/>
        <v>1375.9199999999998</v>
      </c>
      <c r="F216" s="18">
        <v>1147</v>
      </c>
      <c r="G216" s="3">
        <f t="shared" si="25"/>
        <v>83.362404790976228</v>
      </c>
      <c r="H216" s="1">
        <v>73</v>
      </c>
      <c r="I216" s="18">
        <v>64</v>
      </c>
      <c r="J216" s="3">
        <f t="shared" si="26"/>
        <v>87.671232876712324</v>
      </c>
      <c r="K216" s="1">
        <v>48</v>
      </c>
      <c r="L216" s="1">
        <v>12</v>
      </c>
      <c r="M216" s="1">
        <f t="shared" si="27"/>
        <v>25</v>
      </c>
      <c r="N216" s="1">
        <v>17</v>
      </c>
      <c r="O216" s="1">
        <f t="shared" si="28"/>
        <v>35.416666666666671</v>
      </c>
      <c r="P216" s="1">
        <f t="shared" si="29"/>
        <v>46.56</v>
      </c>
      <c r="Q216" s="1">
        <v>10</v>
      </c>
      <c r="R216" s="1">
        <f t="shared" si="30"/>
        <v>21.477663230240548</v>
      </c>
      <c r="S216" s="1">
        <v>66</v>
      </c>
      <c r="T216" s="18">
        <v>58</v>
      </c>
      <c r="U216" s="3">
        <f t="shared" si="31"/>
        <v>87.878787878787875</v>
      </c>
    </row>
    <row r="217" spans="1:21">
      <c r="A217" s="15">
        <v>195</v>
      </c>
      <c r="B217" s="5" t="s">
        <v>219</v>
      </c>
      <c r="C217" s="4" t="s">
        <v>221</v>
      </c>
      <c r="D217" s="9">
        <v>7536</v>
      </c>
      <c r="E217" s="1">
        <f t="shared" si="24"/>
        <v>1356.48</v>
      </c>
      <c r="F217" s="18">
        <v>1294</v>
      </c>
      <c r="G217" s="3">
        <f t="shared" si="25"/>
        <v>95.393960839820707</v>
      </c>
      <c r="H217" s="1">
        <v>105</v>
      </c>
      <c r="I217" s="18">
        <v>106</v>
      </c>
      <c r="J217" s="3">
        <f t="shared" si="26"/>
        <v>100.95238095238095</v>
      </c>
      <c r="K217" s="1">
        <v>75</v>
      </c>
      <c r="L217" s="1">
        <v>19</v>
      </c>
      <c r="M217" s="1">
        <f t="shared" si="27"/>
        <v>25.333333333333336</v>
      </c>
      <c r="N217" s="1">
        <v>40</v>
      </c>
      <c r="O217" s="1">
        <f t="shared" si="28"/>
        <v>53.333333333333336</v>
      </c>
      <c r="P217" s="1">
        <f t="shared" si="29"/>
        <v>72.75</v>
      </c>
      <c r="Q217" s="1">
        <v>21</v>
      </c>
      <c r="R217" s="1">
        <f t="shared" si="30"/>
        <v>28.865979381443296</v>
      </c>
      <c r="S217" s="1">
        <v>95</v>
      </c>
      <c r="T217" s="18">
        <v>95</v>
      </c>
      <c r="U217" s="3">
        <f t="shared" si="31"/>
        <v>100</v>
      </c>
    </row>
    <row r="218" spans="1:21">
      <c r="A218" s="15">
        <v>209</v>
      </c>
      <c r="B218" s="5" t="s">
        <v>219</v>
      </c>
      <c r="C218" s="4" t="s">
        <v>235</v>
      </c>
      <c r="D218" s="9">
        <v>6728</v>
      </c>
      <c r="E218" s="1">
        <f t="shared" si="24"/>
        <v>1211.04</v>
      </c>
      <c r="F218" s="18">
        <v>1157</v>
      </c>
      <c r="G218" s="3">
        <f t="shared" si="25"/>
        <v>95.53771964592417</v>
      </c>
      <c r="H218" s="1">
        <v>83</v>
      </c>
      <c r="I218" s="18">
        <v>80</v>
      </c>
      <c r="J218" s="3">
        <f t="shared" si="26"/>
        <v>96.385542168674704</v>
      </c>
      <c r="K218" s="1">
        <v>67</v>
      </c>
      <c r="L218" s="1">
        <v>17</v>
      </c>
      <c r="M218" s="1">
        <f t="shared" si="27"/>
        <v>25.373134328358208</v>
      </c>
      <c r="N218" s="1">
        <v>31</v>
      </c>
      <c r="O218" s="1">
        <f t="shared" si="28"/>
        <v>46.268656716417908</v>
      </c>
      <c r="P218" s="1">
        <f t="shared" si="29"/>
        <v>64.989999999999995</v>
      </c>
      <c r="Q218" s="1">
        <v>19</v>
      </c>
      <c r="R218" s="1">
        <f t="shared" si="30"/>
        <v>29.23526696414833</v>
      </c>
      <c r="S218" s="1">
        <v>75</v>
      </c>
      <c r="T218" s="18">
        <v>75</v>
      </c>
      <c r="U218" s="3">
        <f t="shared" si="31"/>
        <v>100</v>
      </c>
    </row>
    <row r="219" spans="1:21">
      <c r="A219" s="15">
        <v>206</v>
      </c>
      <c r="B219" s="5" t="s">
        <v>219</v>
      </c>
      <c r="C219" s="4" t="s">
        <v>232</v>
      </c>
      <c r="D219" s="9">
        <v>10356</v>
      </c>
      <c r="E219" s="1">
        <f t="shared" ref="E219:E282" si="32">D219*18%</f>
        <v>1864.08</v>
      </c>
      <c r="F219" s="18">
        <v>1931</v>
      </c>
      <c r="G219" s="3">
        <f t="shared" ref="G219:G282" si="33">F219/E219*100</f>
        <v>103.58997467919832</v>
      </c>
      <c r="H219" s="1">
        <v>130</v>
      </c>
      <c r="I219" s="18">
        <v>118</v>
      </c>
      <c r="J219" s="3">
        <f t="shared" ref="J219:J282" si="34">I219/H219*100</f>
        <v>90.769230769230774</v>
      </c>
      <c r="K219" s="1">
        <v>98</v>
      </c>
      <c r="L219" s="1">
        <v>25</v>
      </c>
      <c r="M219" s="1">
        <f t="shared" si="27"/>
        <v>25.510204081632654</v>
      </c>
      <c r="N219" s="1">
        <v>73</v>
      </c>
      <c r="O219" s="1">
        <f t="shared" si="28"/>
        <v>74.489795918367349</v>
      </c>
      <c r="P219" s="1">
        <f t="shared" si="29"/>
        <v>95.06</v>
      </c>
      <c r="Q219" s="1">
        <v>31</v>
      </c>
      <c r="R219" s="1">
        <f t="shared" si="30"/>
        <v>32.610982537344832</v>
      </c>
      <c r="S219" s="1">
        <v>118</v>
      </c>
      <c r="T219" s="18">
        <v>115</v>
      </c>
      <c r="U219" s="3">
        <f t="shared" si="31"/>
        <v>97.457627118644069</v>
      </c>
    </row>
    <row r="220" spans="1:21">
      <c r="A220" s="15">
        <v>205</v>
      </c>
      <c r="B220" s="5" t="s">
        <v>219</v>
      </c>
      <c r="C220" s="4" t="s">
        <v>231</v>
      </c>
      <c r="D220" s="9">
        <v>10943</v>
      </c>
      <c r="E220" s="1">
        <f t="shared" si="32"/>
        <v>1969.74</v>
      </c>
      <c r="F220" s="18">
        <v>1963</v>
      </c>
      <c r="G220" s="3">
        <f t="shared" si="33"/>
        <v>99.657822859869825</v>
      </c>
      <c r="H220" s="1">
        <v>179</v>
      </c>
      <c r="I220" s="18">
        <v>166</v>
      </c>
      <c r="J220" s="3">
        <f t="shared" si="34"/>
        <v>92.737430167597765</v>
      </c>
      <c r="K220" s="1">
        <v>129</v>
      </c>
      <c r="L220" s="1">
        <v>33</v>
      </c>
      <c r="M220" s="1">
        <f t="shared" si="27"/>
        <v>25.581395348837212</v>
      </c>
      <c r="N220" s="1">
        <v>75</v>
      </c>
      <c r="O220" s="1">
        <f t="shared" si="28"/>
        <v>58.139534883720934</v>
      </c>
      <c r="P220" s="1">
        <f t="shared" si="29"/>
        <v>125.13</v>
      </c>
      <c r="Q220" s="1">
        <v>37</v>
      </c>
      <c r="R220" s="1">
        <f t="shared" si="30"/>
        <v>29.569247982098616</v>
      </c>
      <c r="S220" s="1">
        <v>162</v>
      </c>
      <c r="T220" s="18">
        <v>154</v>
      </c>
      <c r="U220" s="3">
        <f t="shared" si="31"/>
        <v>95.061728395061735</v>
      </c>
    </row>
    <row r="221" spans="1:21">
      <c r="A221" s="15">
        <v>241</v>
      </c>
      <c r="B221" s="5" t="s">
        <v>219</v>
      </c>
      <c r="C221" s="4" t="s">
        <v>267</v>
      </c>
      <c r="D221" s="9">
        <v>3909</v>
      </c>
      <c r="E221" s="1">
        <f t="shared" si="32"/>
        <v>703.62</v>
      </c>
      <c r="F221" s="18">
        <v>723</v>
      </c>
      <c r="G221" s="3">
        <f t="shared" si="33"/>
        <v>102.75432762002217</v>
      </c>
      <c r="H221" s="1">
        <v>62</v>
      </c>
      <c r="I221" s="18">
        <v>53</v>
      </c>
      <c r="J221" s="3">
        <f t="shared" si="34"/>
        <v>85.483870967741936</v>
      </c>
      <c r="K221" s="1">
        <v>43</v>
      </c>
      <c r="L221" s="1">
        <v>11</v>
      </c>
      <c r="M221" s="1">
        <f t="shared" si="27"/>
        <v>25.581395348837212</v>
      </c>
      <c r="N221" s="1">
        <v>30</v>
      </c>
      <c r="O221" s="1">
        <f t="shared" si="28"/>
        <v>69.767441860465112</v>
      </c>
      <c r="P221" s="1">
        <f t="shared" si="29"/>
        <v>41.71</v>
      </c>
      <c r="Q221" s="1">
        <v>9</v>
      </c>
      <c r="R221" s="1">
        <f t="shared" si="30"/>
        <v>21.577559338288179</v>
      </c>
      <c r="S221" s="1">
        <v>56</v>
      </c>
      <c r="T221" s="18">
        <v>54</v>
      </c>
      <c r="U221" s="3">
        <f t="shared" si="31"/>
        <v>96.428571428571431</v>
      </c>
    </row>
    <row r="222" spans="1:21">
      <c r="A222" s="15">
        <v>244</v>
      </c>
      <c r="B222" s="5" t="s">
        <v>219</v>
      </c>
      <c r="C222" s="4" t="s">
        <v>270</v>
      </c>
      <c r="D222" s="9">
        <v>6039</v>
      </c>
      <c r="E222" s="1">
        <f t="shared" si="32"/>
        <v>1087.02</v>
      </c>
      <c r="F222" s="18">
        <v>1083</v>
      </c>
      <c r="G222" s="3">
        <f t="shared" si="33"/>
        <v>99.630181597394724</v>
      </c>
      <c r="H222" s="1">
        <v>87</v>
      </c>
      <c r="I222" s="18">
        <v>83</v>
      </c>
      <c r="J222" s="3">
        <f t="shared" si="34"/>
        <v>95.402298850574709</v>
      </c>
      <c r="K222" s="1">
        <v>61</v>
      </c>
      <c r="L222" s="1">
        <v>16</v>
      </c>
      <c r="M222" s="1">
        <f t="shared" si="27"/>
        <v>26.229508196721312</v>
      </c>
      <c r="N222" s="1">
        <v>2</v>
      </c>
      <c r="O222" s="1">
        <f t="shared" si="28"/>
        <v>3.278688524590164</v>
      </c>
      <c r="P222" s="1">
        <f t="shared" si="29"/>
        <v>59.17</v>
      </c>
      <c r="Q222" s="1">
        <v>17</v>
      </c>
      <c r="R222" s="1">
        <f t="shared" si="30"/>
        <v>28.730775730944735</v>
      </c>
      <c r="S222" s="1">
        <v>79</v>
      </c>
      <c r="T222" s="18">
        <v>85</v>
      </c>
      <c r="U222" s="3">
        <f t="shared" si="31"/>
        <v>107.59493670886076</v>
      </c>
    </row>
    <row r="223" spans="1:21">
      <c r="A223" s="15">
        <v>231</v>
      </c>
      <c r="B223" s="5" t="s">
        <v>219</v>
      </c>
      <c r="C223" s="4" t="s">
        <v>257</v>
      </c>
      <c r="D223" s="9">
        <v>5398</v>
      </c>
      <c r="E223" s="1">
        <f t="shared" si="32"/>
        <v>971.64</v>
      </c>
      <c r="F223" s="18">
        <v>840</v>
      </c>
      <c r="G223" s="3">
        <f t="shared" si="33"/>
        <v>86.451772261331357</v>
      </c>
      <c r="H223" s="1">
        <v>72</v>
      </c>
      <c r="I223" s="18">
        <v>68</v>
      </c>
      <c r="J223" s="3">
        <f t="shared" si="34"/>
        <v>94.444444444444443</v>
      </c>
      <c r="K223" s="1">
        <v>53</v>
      </c>
      <c r="L223" s="1">
        <v>14</v>
      </c>
      <c r="M223" s="1">
        <f t="shared" si="27"/>
        <v>26.415094339622641</v>
      </c>
      <c r="N223" s="1">
        <v>35</v>
      </c>
      <c r="O223" s="1">
        <f t="shared" si="28"/>
        <v>66.037735849056602</v>
      </c>
      <c r="P223" s="1">
        <f t="shared" si="29"/>
        <v>51.41</v>
      </c>
      <c r="Q223" s="1">
        <v>13</v>
      </c>
      <c r="R223" s="1">
        <f t="shared" si="30"/>
        <v>25.286909161641706</v>
      </c>
      <c r="S223" s="1">
        <v>65</v>
      </c>
      <c r="T223" s="18">
        <v>47</v>
      </c>
      <c r="U223" s="3">
        <f t="shared" si="31"/>
        <v>72.307692307692307</v>
      </c>
    </row>
    <row r="224" spans="1:21">
      <c r="A224" s="15">
        <v>207</v>
      </c>
      <c r="B224" s="5" t="s">
        <v>219</v>
      </c>
      <c r="C224" s="4" t="s">
        <v>233</v>
      </c>
      <c r="D224" s="9">
        <v>7949</v>
      </c>
      <c r="E224" s="1">
        <f t="shared" si="32"/>
        <v>1430.82</v>
      </c>
      <c r="F224" s="18">
        <v>1362</v>
      </c>
      <c r="G224" s="3">
        <f t="shared" si="33"/>
        <v>95.19017067136329</v>
      </c>
      <c r="H224" s="1">
        <v>94</v>
      </c>
      <c r="I224" s="18">
        <v>90</v>
      </c>
      <c r="J224" s="3">
        <f t="shared" si="34"/>
        <v>95.744680851063833</v>
      </c>
      <c r="K224" s="1">
        <v>64</v>
      </c>
      <c r="L224" s="1">
        <v>17</v>
      </c>
      <c r="M224" s="1">
        <f t="shared" si="27"/>
        <v>26.5625</v>
      </c>
      <c r="N224" s="1">
        <v>40</v>
      </c>
      <c r="O224" s="1">
        <f t="shared" si="28"/>
        <v>62.5</v>
      </c>
      <c r="P224" s="1">
        <f t="shared" si="29"/>
        <v>62.08</v>
      </c>
      <c r="Q224" s="1">
        <v>17</v>
      </c>
      <c r="R224" s="1">
        <f t="shared" si="30"/>
        <v>27.384020618556704</v>
      </c>
      <c r="S224" s="1">
        <v>85</v>
      </c>
      <c r="T224" s="18">
        <v>78</v>
      </c>
      <c r="U224" s="3">
        <f t="shared" si="31"/>
        <v>91.764705882352942</v>
      </c>
    </row>
    <row r="225" spans="1:21">
      <c r="A225" s="15">
        <v>236</v>
      </c>
      <c r="B225" s="5" t="s">
        <v>219</v>
      </c>
      <c r="C225" s="4" t="s">
        <v>262</v>
      </c>
      <c r="D225" s="9">
        <v>5766</v>
      </c>
      <c r="E225" s="1">
        <f t="shared" si="32"/>
        <v>1037.8799999999999</v>
      </c>
      <c r="F225" s="18">
        <v>614</v>
      </c>
      <c r="G225" s="3">
        <f t="shared" si="33"/>
        <v>59.159054996724102</v>
      </c>
      <c r="H225" s="1">
        <v>77</v>
      </c>
      <c r="I225" s="18">
        <v>70</v>
      </c>
      <c r="J225" s="3">
        <f t="shared" si="34"/>
        <v>90.909090909090907</v>
      </c>
      <c r="K225" s="1">
        <v>52</v>
      </c>
      <c r="L225" s="1">
        <v>14</v>
      </c>
      <c r="M225" s="1">
        <f t="shared" si="27"/>
        <v>26.923076923076923</v>
      </c>
      <c r="N225" s="1">
        <v>12</v>
      </c>
      <c r="O225" s="1">
        <f t="shared" si="28"/>
        <v>23.076923076923077</v>
      </c>
      <c r="P225" s="1">
        <f t="shared" si="29"/>
        <v>50.44</v>
      </c>
      <c r="Q225" s="1">
        <v>18</v>
      </c>
      <c r="R225" s="1">
        <f t="shared" si="30"/>
        <v>35.685963521015069</v>
      </c>
      <c r="S225" s="1">
        <v>70</v>
      </c>
      <c r="T225" s="18">
        <v>68</v>
      </c>
      <c r="U225" s="3">
        <f t="shared" si="31"/>
        <v>97.142857142857139</v>
      </c>
    </row>
    <row r="226" spans="1:21">
      <c r="A226" s="15">
        <v>210</v>
      </c>
      <c r="B226" s="5" t="s">
        <v>219</v>
      </c>
      <c r="C226" s="4" t="s">
        <v>236</v>
      </c>
      <c r="D226" s="9">
        <v>6847</v>
      </c>
      <c r="E226" s="1">
        <f t="shared" si="32"/>
        <v>1232.46</v>
      </c>
      <c r="F226" s="18">
        <v>1059</v>
      </c>
      <c r="G226" s="3">
        <f t="shared" si="33"/>
        <v>85.92570955649677</v>
      </c>
      <c r="H226" s="1">
        <v>90</v>
      </c>
      <c r="I226" s="18">
        <v>79</v>
      </c>
      <c r="J226" s="3">
        <f t="shared" si="34"/>
        <v>87.777777777777771</v>
      </c>
      <c r="K226" s="1">
        <v>59</v>
      </c>
      <c r="L226" s="1">
        <v>16</v>
      </c>
      <c r="M226" s="1">
        <f t="shared" si="27"/>
        <v>27.118644067796609</v>
      </c>
      <c r="N226" s="1">
        <v>10</v>
      </c>
      <c r="O226" s="1">
        <f t="shared" si="28"/>
        <v>16.949152542372879</v>
      </c>
      <c r="P226" s="1">
        <f t="shared" si="29"/>
        <v>57.23</v>
      </c>
      <c r="Q226" s="1">
        <v>20</v>
      </c>
      <c r="R226" s="1">
        <f t="shared" si="30"/>
        <v>34.946706272933774</v>
      </c>
      <c r="S226" s="1">
        <v>81</v>
      </c>
      <c r="T226" s="18">
        <v>79</v>
      </c>
      <c r="U226" s="3">
        <f t="shared" si="31"/>
        <v>97.53086419753086</v>
      </c>
    </row>
    <row r="227" spans="1:21">
      <c r="A227" s="15">
        <v>238</v>
      </c>
      <c r="B227" s="5" t="s">
        <v>219</v>
      </c>
      <c r="C227" s="4" t="s">
        <v>264</v>
      </c>
      <c r="D227" s="9">
        <v>7909</v>
      </c>
      <c r="E227" s="1">
        <f t="shared" si="32"/>
        <v>1423.62</v>
      </c>
      <c r="F227" s="18">
        <v>1425</v>
      </c>
      <c r="G227" s="3">
        <f t="shared" si="33"/>
        <v>100.09693598010705</v>
      </c>
      <c r="H227" s="1">
        <v>109</v>
      </c>
      <c r="I227" s="18">
        <v>109</v>
      </c>
      <c r="J227" s="3">
        <f t="shared" si="34"/>
        <v>100</v>
      </c>
      <c r="K227" s="1">
        <v>92</v>
      </c>
      <c r="L227" s="1">
        <v>25</v>
      </c>
      <c r="M227" s="1">
        <f t="shared" si="27"/>
        <v>27.173913043478258</v>
      </c>
      <c r="N227" s="1">
        <v>70</v>
      </c>
      <c r="O227" s="1">
        <f t="shared" si="28"/>
        <v>76.08695652173914</v>
      </c>
      <c r="P227" s="1">
        <f t="shared" si="29"/>
        <v>89.24</v>
      </c>
      <c r="Q227" s="1">
        <v>31</v>
      </c>
      <c r="R227" s="1">
        <f t="shared" si="30"/>
        <v>34.737785746302109</v>
      </c>
      <c r="S227" s="1">
        <v>99</v>
      </c>
      <c r="T227" s="18">
        <v>108</v>
      </c>
      <c r="U227" s="3">
        <f t="shared" si="31"/>
        <v>109.09090909090908</v>
      </c>
    </row>
    <row r="228" spans="1:21">
      <c r="A228" s="15">
        <v>221</v>
      </c>
      <c r="B228" s="5" t="s">
        <v>219</v>
      </c>
      <c r="C228" s="4" t="s">
        <v>247</v>
      </c>
      <c r="D228" s="9">
        <v>5244</v>
      </c>
      <c r="E228" s="1">
        <f t="shared" si="32"/>
        <v>943.92</v>
      </c>
      <c r="F228" s="18">
        <v>792</v>
      </c>
      <c r="G228" s="3">
        <f t="shared" si="33"/>
        <v>83.905415713196035</v>
      </c>
      <c r="H228" s="1">
        <v>57</v>
      </c>
      <c r="I228" s="18">
        <v>49</v>
      </c>
      <c r="J228" s="3">
        <f t="shared" si="34"/>
        <v>85.964912280701753</v>
      </c>
      <c r="K228" s="1">
        <v>39</v>
      </c>
      <c r="L228" s="1">
        <v>11</v>
      </c>
      <c r="M228" s="1">
        <f t="shared" si="27"/>
        <v>28.205128205128204</v>
      </c>
      <c r="N228" s="1">
        <v>17</v>
      </c>
      <c r="O228" s="1">
        <f t="shared" si="28"/>
        <v>43.589743589743591</v>
      </c>
      <c r="P228" s="1">
        <f t="shared" si="29"/>
        <v>37.83</v>
      </c>
      <c r="Q228" s="1">
        <v>11</v>
      </c>
      <c r="R228" s="1">
        <f t="shared" si="30"/>
        <v>29.077451757864132</v>
      </c>
      <c r="S228" s="1">
        <v>51</v>
      </c>
      <c r="T228" s="18">
        <v>46</v>
      </c>
      <c r="U228" s="3">
        <f t="shared" si="31"/>
        <v>90.196078431372555</v>
      </c>
    </row>
    <row r="229" spans="1:21">
      <c r="A229" s="15">
        <v>204</v>
      </c>
      <c r="B229" s="5" t="s">
        <v>219</v>
      </c>
      <c r="C229" s="4" t="s">
        <v>230</v>
      </c>
      <c r="D229" s="9">
        <v>6564</v>
      </c>
      <c r="E229" s="1">
        <f t="shared" si="32"/>
        <v>1181.52</v>
      </c>
      <c r="F229" s="18">
        <v>947</v>
      </c>
      <c r="G229" s="3">
        <f t="shared" si="33"/>
        <v>80.150991942582436</v>
      </c>
      <c r="H229" s="1">
        <v>87</v>
      </c>
      <c r="I229" s="18">
        <v>86</v>
      </c>
      <c r="J229" s="3">
        <f t="shared" si="34"/>
        <v>98.850574712643677</v>
      </c>
      <c r="K229" s="1">
        <v>55</v>
      </c>
      <c r="L229" s="1">
        <v>16</v>
      </c>
      <c r="M229" s="1">
        <f t="shared" si="27"/>
        <v>29.09090909090909</v>
      </c>
      <c r="N229" s="1">
        <v>37</v>
      </c>
      <c r="O229" s="1">
        <f t="shared" si="28"/>
        <v>67.272727272727266</v>
      </c>
      <c r="P229" s="1">
        <f t="shared" si="29"/>
        <v>53.35</v>
      </c>
      <c r="Q229" s="1">
        <v>11</v>
      </c>
      <c r="R229" s="1">
        <f t="shared" si="30"/>
        <v>20.618556701030926</v>
      </c>
      <c r="S229" s="1">
        <v>79</v>
      </c>
      <c r="T229" s="18">
        <v>76</v>
      </c>
      <c r="U229" s="3">
        <f t="shared" si="31"/>
        <v>96.202531645569621</v>
      </c>
    </row>
    <row r="230" spans="1:21">
      <c r="A230" s="15">
        <v>226</v>
      </c>
      <c r="B230" s="5" t="s">
        <v>219</v>
      </c>
      <c r="C230" s="4" t="s">
        <v>252</v>
      </c>
      <c r="D230" s="9">
        <v>7854</v>
      </c>
      <c r="E230" s="1">
        <f t="shared" si="32"/>
        <v>1413.72</v>
      </c>
      <c r="F230" s="18">
        <v>1567</v>
      </c>
      <c r="G230" s="3">
        <f t="shared" si="33"/>
        <v>110.84231672466967</v>
      </c>
      <c r="H230" s="1">
        <v>149</v>
      </c>
      <c r="I230" s="18">
        <v>100</v>
      </c>
      <c r="J230" s="3">
        <f t="shared" si="34"/>
        <v>67.114093959731548</v>
      </c>
      <c r="K230" s="1">
        <v>53</v>
      </c>
      <c r="L230" s="1">
        <v>16</v>
      </c>
      <c r="M230" s="1">
        <f t="shared" si="27"/>
        <v>30.188679245283019</v>
      </c>
      <c r="N230" s="1">
        <v>40</v>
      </c>
      <c r="O230" s="1">
        <f t="shared" si="28"/>
        <v>75.471698113207552</v>
      </c>
      <c r="P230" s="1">
        <f t="shared" si="29"/>
        <v>51.41</v>
      </c>
      <c r="Q230" s="1">
        <v>23</v>
      </c>
      <c r="R230" s="1">
        <f t="shared" si="30"/>
        <v>44.738377747519941</v>
      </c>
      <c r="S230" s="1">
        <v>135</v>
      </c>
      <c r="T230" s="18">
        <v>87</v>
      </c>
      <c r="U230" s="3">
        <f t="shared" si="31"/>
        <v>64.444444444444443</v>
      </c>
    </row>
    <row r="231" spans="1:21">
      <c r="A231" s="15">
        <v>219</v>
      </c>
      <c r="B231" s="5" t="s">
        <v>219</v>
      </c>
      <c r="C231" s="4" t="s">
        <v>245</v>
      </c>
      <c r="D231" s="9">
        <v>6075</v>
      </c>
      <c r="E231" s="3">
        <f t="shared" si="32"/>
        <v>1093.5</v>
      </c>
      <c r="F231" s="18">
        <v>1034</v>
      </c>
      <c r="G231" s="3">
        <f t="shared" si="33"/>
        <v>94.55875628715134</v>
      </c>
      <c r="H231" s="1">
        <v>97</v>
      </c>
      <c r="I231" s="18">
        <v>96</v>
      </c>
      <c r="J231" s="3">
        <f t="shared" si="34"/>
        <v>98.969072164948457</v>
      </c>
      <c r="K231" s="3">
        <v>61</v>
      </c>
      <c r="L231" s="3">
        <v>19</v>
      </c>
      <c r="M231" s="1">
        <f t="shared" si="27"/>
        <v>31.147540983606557</v>
      </c>
      <c r="N231" s="3">
        <v>34</v>
      </c>
      <c r="O231" s="1">
        <f t="shared" si="28"/>
        <v>55.737704918032783</v>
      </c>
      <c r="P231" s="3">
        <f t="shared" si="29"/>
        <v>59.17</v>
      </c>
      <c r="Q231" s="3">
        <v>20</v>
      </c>
      <c r="R231" s="1">
        <f t="shared" si="30"/>
        <v>33.800912624640866</v>
      </c>
      <c r="S231" s="1">
        <v>88</v>
      </c>
      <c r="T231" s="18">
        <v>90</v>
      </c>
      <c r="U231" s="3">
        <f t="shared" si="31"/>
        <v>102.27272727272727</v>
      </c>
    </row>
    <row r="232" spans="1:21">
      <c r="A232" s="15">
        <v>248</v>
      </c>
      <c r="B232" s="5" t="s">
        <v>219</v>
      </c>
      <c r="C232" s="4" t="s">
        <v>274</v>
      </c>
      <c r="D232" s="9">
        <v>6197</v>
      </c>
      <c r="E232" s="1">
        <f t="shared" si="32"/>
        <v>1115.46</v>
      </c>
      <c r="F232" s="18">
        <v>992</v>
      </c>
      <c r="G232" s="3">
        <f t="shared" si="33"/>
        <v>88.931920463306611</v>
      </c>
      <c r="H232" s="1">
        <v>97</v>
      </c>
      <c r="I232" s="18">
        <v>92</v>
      </c>
      <c r="J232" s="3">
        <f t="shared" si="34"/>
        <v>94.845360824742258</v>
      </c>
      <c r="K232" s="1">
        <v>70</v>
      </c>
      <c r="L232" s="1">
        <v>22</v>
      </c>
      <c r="M232" s="1">
        <f t="shared" si="27"/>
        <v>31.428571428571427</v>
      </c>
      <c r="N232" s="1">
        <v>47</v>
      </c>
      <c r="O232" s="1">
        <f t="shared" si="28"/>
        <v>67.142857142857139</v>
      </c>
      <c r="P232" s="1">
        <f t="shared" si="29"/>
        <v>67.899999999999991</v>
      </c>
      <c r="Q232" s="1">
        <v>22</v>
      </c>
      <c r="R232" s="1">
        <f t="shared" si="30"/>
        <v>32.400589101620028</v>
      </c>
      <c r="S232" s="1">
        <v>88</v>
      </c>
      <c r="T232" s="18">
        <v>84</v>
      </c>
      <c r="U232" s="3">
        <f t="shared" si="31"/>
        <v>95.454545454545453</v>
      </c>
    </row>
    <row r="233" spans="1:21">
      <c r="A233" s="15">
        <v>215</v>
      </c>
      <c r="B233" s="5" t="s">
        <v>219</v>
      </c>
      <c r="C233" s="4" t="s">
        <v>241</v>
      </c>
      <c r="D233" s="9">
        <v>9573</v>
      </c>
      <c r="E233" s="1">
        <f t="shared" si="32"/>
        <v>1723.1399999999999</v>
      </c>
      <c r="F233" s="18">
        <v>1462</v>
      </c>
      <c r="G233" s="3">
        <f t="shared" si="33"/>
        <v>84.845108348712245</v>
      </c>
      <c r="H233" s="1">
        <v>152</v>
      </c>
      <c r="I233" s="18">
        <v>151</v>
      </c>
      <c r="J233" s="3">
        <f t="shared" si="34"/>
        <v>99.342105263157904</v>
      </c>
      <c r="K233" s="1">
        <v>111</v>
      </c>
      <c r="L233" s="1">
        <v>35</v>
      </c>
      <c r="M233" s="1">
        <f t="shared" si="27"/>
        <v>31.531531531531531</v>
      </c>
      <c r="N233" s="1">
        <v>75</v>
      </c>
      <c r="O233" s="1">
        <f t="shared" si="28"/>
        <v>67.567567567567565</v>
      </c>
      <c r="P233" s="1">
        <f t="shared" si="29"/>
        <v>107.67</v>
      </c>
      <c r="Q233" s="1">
        <v>35</v>
      </c>
      <c r="R233" s="1">
        <f t="shared" si="30"/>
        <v>32.506733537661368</v>
      </c>
      <c r="S233" s="1">
        <v>138</v>
      </c>
      <c r="T233" s="18">
        <v>124</v>
      </c>
      <c r="U233" s="3">
        <f t="shared" si="31"/>
        <v>89.85507246376811</v>
      </c>
    </row>
    <row r="234" spans="1:21">
      <c r="A234" s="15">
        <v>222</v>
      </c>
      <c r="B234" s="5" t="s">
        <v>219</v>
      </c>
      <c r="C234" s="4" t="s">
        <v>248</v>
      </c>
      <c r="D234" s="9">
        <v>8400</v>
      </c>
      <c r="E234" s="1">
        <f t="shared" si="32"/>
        <v>1512</v>
      </c>
      <c r="F234" s="18">
        <v>1371</v>
      </c>
      <c r="G234" s="3">
        <f t="shared" si="33"/>
        <v>90.674603174603178</v>
      </c>
      <c r="H234" s="1">
        <v>129</v>
      </c>
      <c r="I234" s="18">
        <v>129</v>
      </c>
      <c r="J234" s="3">
        <f t="shared" si="34"/>
        <v>100</v>
      </c>
      <c r="K234" s="1">
        <v>95</v>
      </c>
      <c r="L234" s="1">
        <v>30</v>
      </c>
      <c r="M234" s="1">
        <f t="shared" si="27"/>
        <v>31.578947368421051</v>
      </c>
      <c r="N234" s="1">
        <v>3</v>
      </c>
      <c r="O234" s="1">
        <f t="shared" si="28"/>
        <v>3.1578947368421053</v>
      </c>
      <c r="P234" s="1">
        <f t="shared" si="29"/>
        <v>92.149999999999991</v>
      </c>
      <c r="Q234" s="1">
        <v>20</v>
      </c>
      <c r="R234" s="1">
        <f t="shared" si="30"/>
        <v>21.703743895822029</v>
      </c>
      <c r="S234" s="1">
        <v>117</v>
      </c>
      <c r="T234" s="18">
        <v>109</v>
      </c>
      <c r="U234" s="3">
        <f t="shared" si="31"/>
        <v>93.162393162393158</v>
      </c>
    </row>
    <row r="235" spans="1:21">
      <c r="A235" s="15">
        <v>240</v>
      </c>
      <c r="B235" s="5" t="s">
        <v>219</v>
      </c>
      <c r="C235" s="4" t="s">
        <v>266</v>
      </c>
      <c r="D235" s="9">
        <v>8895</v>
      </c>
      <c r="E235" s="1">
        <f t="shared" si="32"/>
        <v>1601.1</v>
      </c>
      <c r="F235" s="18">
        <v>1266</v>
      </c>
      <c r="G235" s="3">
        <f t="shared" si="33"/>
        <v>79.070638935731679</v>
      </c>
      <c r="H235" s="1">
        <v>112</v>
      </c>
      <c r="I235" s="18">
        <v>108</v>
      </c>
      <c r="J235" s="3">
        <f t="shared" si="34"/>
        <v>96.428571428571431</v>
      </c>
      <c r="K235" s="1">
        <v>56</v>
      </c>
      <c r="L235" s="1">
        <v>18</v>
      </c>
      <c r="M235" s="1">
        <f t="shared" si="27"/>
        <v>32.142857142857146</v>
      </c>
      <c r="N235" s="1">
        <v>43</v>
      </c>
      <c r="O235" s="1">
        <f t="shared" si="28"/>
        <v>76.785714285714292</v>
      </c>
      <c r="P235" s="1">
        <f t="shared" si="29"/>
        <v>54.32</v>
      </c>
      <c r="Q235" s="1">
        <v>18</v>
      </c>
      <c r="R235" s="1">
        <f t="shared" si="30"/>
        <v>33.136966126656844</v>
      </c>
      <c r="S235" s="1">
        <v>101</v>
      </c>
      <c r="T235" s="18">
        <v>79</v>
      </c>
      <c r="U235" s="3">
        <f t="shared" si="31"/>
        <v>78.21782178217822</v>
      </c>
    </row>
    <row r="236" spans="1:21">
      <c r="A236" s="15">
        <v>208</v>
      </c>
      <c r="B236" s="5" t="s">
        <v>219</v>
      </c>
      <c r="C236" s="4" t="s">
        <v>234</v>
      </c>
      <c r="D236" s="9">
        <v>4843</v>
      </c>
      <c r="E236" s="1">
        <f t="shared" si="32"/>
        <v>871.74</v>
      </c>
      <c r="F236" s="18">
        <v>694</v>
      </c>
      <c r="G236" s="3">
        <f t="shared" si="33"/>
        <v>79.610893156216306</v>
      </c>
      <c r="H236" s="1">
        <v>57</v>
      </c>
      <c r="I236" s="18">
        <v>59</v>
      </c>
      <c r="J236" s="3">
        <f t="shared" si="34"/>
        <v>103.50877192982458</v>
      </c>
      <c r="K236" s="1">
        <v>45</v>
      </c>
      <c r="L236" s="1">
        <v>15</v>
      </c>
      <c r="M236" s="1">
        <f t="shared" si="27"/>
        <v>33.333333333333329</v>
      </c>
      <c r="N236" s="1">
        <v>7</v>
      </c>
      <c r="O236" s="1">
        <f t="shared" si="28"/>
        <v>15.555555555555555</v>
      </c>
      <c r="P236" s="1">
        <f t="shared" si="29"/>
        <v>43.65</v>
      </c>
      <c r="Q236" s="1">
        <v>12</v>
      </c>
      <c r="R236" s="1">
        <f t="shared" si="30"/>
        <v>27.491408934707906</v>
      </c>
      <c r="S236" s="1">
        <v>51</v>
      </c>
      <c r="T236" s="18">
        <v>39</v>
      </c>
      <c r="U236" s="3">
        <f t="shared" si="31"/>
        <v>76.470588235294116</v>
      </c>
    </row>
    <row r="237" spans="1:21">
      <c r="A237" s="15">
        <v>234</v>
      </c>
      <c r="B237" s="5" t="s">
        <v>219</v>
      </c>
      <c r="C237" s="4" t="s">
        <v>260</v>
      </c>
      <c r="D237" s="9">
        <v>13285</v>
      </c>
      <c r="E237" s="1">
        <f t="shared" si="32"/>
        <v>2391.2999999999997</v>
      </c>
      <c r="F237" s="18">
        <v>1862</v>
      </c>
      <c r="G237" s="3">
        <f t="shared" si="33"/>
        <v>77.865596119265675</v>
      </c>
      <c r="H237" s="1">
        <v>202</v>
      </c>
      <c r="I237" s="18">
        <v>178</v>
      </c>
      <c r="J237" s="3">
        <f t="shared" si="34"/>
        <v>88.118811881188122</v>
      </c>
      <c r="K237" s="1">
        <v>114</v>
      </c>
      <c r="L237" s="1">
        <v>38</v>
      </c>
      <c r="M237" s="1">
        <f t="shared" si="27"/>
        <v>33.333333333333329</v>
      </c>
      <c r="N237" s="1">
        <v>49</v>
      </c>
      <c r="O237" s="1">
        <f t="shared" si="28"/>
        <v>42.982456140350877</v>
      </c>
      <c r="P237" s="1">
        <f t="shared" si="29"/>
        <v>110.58</v>
      </c>
      <c r="Q237" s="1">
        <v>39</v>
      </c>
      <c r="R237" s="1">
        <f t="shared" si="30"/>
        <v>35.268583830710796</v>
      </c>
      <c r="S237" s="1">
        <v>184</v>
      </c>
      <c r="T237" s="18">
        <v>184</v>
      </c>
      <c r="U237" s="3">
        <f t="shared" si="31"/>
        <v>100</v>
      </c>
    </row>
    <row r="238" spans="1:21">
      <c r="A238" s="15">
        <v>213</v>
      </c>
      <c r="B238" s="5" t="s">
        <v>219</v>
      </c>
      <c r="C238" s="4" t="s">
        <v>239</v>
      </c>
      <c r="D238" s="9">
        <v>5066</v>
      </c>
      <c r="E238" s="1">
        <f t="shared" si="32"/>
        <v>911.88</v>
      </c>
      <c r="F238" s="18">
        <v>895</v>
      </c>
      <c r="G238" s="3">
        <f t="shared" si="33"/>
        <v>98.148879238496292</v>
      </c>
      <c r="H238" s="1">
        <v>80</v>
      </c>
      <c r="I238" s="18">
        <v>76</v>
      </c>
      <c r="J238" s="3">
        <f t="shared" si="34"/>
        <v>95</v>
      </c>
      <c r="K238" s="1">
        <v>65</v>
      </c>
      <c r="L238" s="1">
        <v>22</v>
      </c>
      <c r="M238" s="1">
        <f t="shared" si="27"/>
        <v>33.846153846153847</v>
      </c>
      <c r="N238" s="1">
        <v>49</v>
      </c>
      <c r="O238" s="1">
        <f t="shared" si="28"/>
        <v>75.384615384615387</v>
      </c>
      <c r="P238" s="1">
        <f t="shared" si="29"/>
        <v>63.05</v>
      </c>
      <c r="Q238" s="1">
        <v>22</v>
      </c>
      <c r="R238" s="1">
        <f t="shared" si="30"/>
        <v>34.892942109436959</v>
      </c>
      <c r="S238" s="1">
        <v>72</v>
      </c>
      <c r="T238" s="18">
        <v>69</v>
      </c>
      <c r="U238" s="3">
        <f t="shared" si="31"/>
        <v>95.833333333333343</v>
      </c>
    </row>
    <row r="239" spans="1:21">
      <c r="A239" s="15">
        <v>203</v>
      </c>
      <c r="B239" s="5" t="s">
        <v>219</v>
      </c>
      <c r="C239" s="4" t="s">
        <v>229</v>
      </c>
      <c r="D239" s="9">
        <v>7169</v>
      </c>
      <c r="E239" s="1">
        <f t="shared" si="32"/>
        <v>1290.4199999999998</v>
      </c>
      <c r="F239" s="18">
        <v>1221</v>
      </c>
      <c r="G239" s="3">
        <f t="shared" si="33"/>
        <v>94.620356163109705</v>
      </c>
      <c r="H239" s="1">
        <v>90</v>
      </c>
      <c r="I239" s="18">
        <v>83</v>
      </c>
      <c r="J239" s="3">
        <f t="shared" si="34"/>
        <v>92.222222222222229</v>
      </c>
      <c r="K239" s="1">
        <v>69</v>
      </c>
      <c r="L239" s="1">
        <v>24</v>
      </c>
      <c r="M239" s="1">
        <f t="shared" si="27"/>
        <v>34.782608695652172</v>
      </c>
      <c r="N239" s="1">
        <v>30</v>
      </c>
      <c r="O239" s="1">
        <f t="shared" si="28"/>
        <v>43.478260869565219</v>
      </c>
      <c r="P239" s="1">
        <f t="shared" si="29"/>
        <v>66.929999999999993</v>
      </c>
      <c r="Q239" s="1">
        <v>26</v>
      </c>
      <c r="R239" s="1">
        <f t="shared" si="30"/>
        <v>38.846556103391606</v>
      </c>
      <c r="S239" s="1">
        <v>81</v>
      </c>
      <c r="T239" s="18">
        <v>66</v>
      </c>
      <c r="U239" s="3">
        <f t="shared" si="31"/>
        <v>81.481481481481481</v>
      </c>
    </row>
    <row r="240" spans="1:21">
      <c r="A240" s="15">
        <v>245</v>
      </c>
      <c r="B240" s="5" t="s">
        <v>219</v>
      </c>
      <c r="C240" s="4" t="s">
        <v>271</v>
      </c>
      <c r="D240" s="9">
        <v>7031</v>
      </c>
      <c r="E240" s="1">
        <f t="shared" si="32"/>
        <v>1265.58</v>
      </c>
      <c r="F240" s="18">
        <v>1083</v>
      </c>
      <c r="G240" s="3">
        <f t="shared" si="33"/>
        <v>85.573412980609689</v>
      </c>
      <c r="H240" s="1">
        <v>90</v>
      </c>
      <c r="I240" s="18">
        <v>80</v>
      </c>
      <c r="J240" s="3">
        <f t="shared" si="34"/>
        <v>88.888888888888886</v>
      </c>
      <c r="K240" s="1">
        <v>54</v>
      </c>
      <c r="L240" s="1">
        <v>19</v>
      </c>
      <c r="M240" s="1">
        <f t="shared" si="27"/>
        <v>35.185185185185183</v>
      </c>
      <c r="N240" s="1">
        <v>26</v>
      </c>
      <c r="O240" s="1">
        <f t="shared" si="28"/>
        <v>48.148148148148145</v>
      </c>
      <c r="P240" s="1">
        <f t="shared" si="29"/>
        <v>52.379999999999995</v>
      </c>
      <c r="Q240" s="1">
        <v>13</v>
      </c>
      <c r="R240" s="1">
        <f t="shared" si="30"/>
        <v>24.818633066055749</v>
      </c>
      <c r="S240" s="1">
        <v>81</v>
      </c>
      <c r="T240" s="18">
        <v>64</v>
      </c>
      <c r="U240" s="3">
        <f t="shared" si="31"/>
        <v>79.012345679012341</v>
      </c>
    </row>
    <row r="241" spans="1:21">
      <c r="A241" s="15">
        <v>229</v>
      </c>
      <c r="B241" s="5" t="s">
        <v>219</v>
      </c>
      <c r="C241" s="4" t="s">
        <v>255</v>
      </c>
      <c r="D241" s="9">
        <v>6382</v>
      </c>
      <c r="E241" s="1">
        <f t="shared" si="32"/>
        <v>1148.76</v>
      </c>
      <c r="F241" s="18">
        <v>1128</v>
      </c>
      <c r="G241" s="3">
        <f t="shared" si="33"/>
        <v>98.19283401232633</v>
      </c>
      <c r="H241" s="1">
        <v>94</v>
      </c>
      <c r="I241" s="18">
        <v>89</v>
      </c>
      <c r="J241" s="3">
        <f t="shared" si="34"/>
        <v>94.680851063829792</v>
      </c>
      <c r="K241" s="1">
        <v>71</v>
      </c>
      <c r="L241" s="1">
        <v>27</v>
      </c>
      <c r="M241" s="1">
        <f t="shared" si="27"/>
        <v>38.028169014084504</v>
      </c>
      <c r="N241" s="1">
        <v>51</v>
      </c>
      <c r="O241" s="1">
        <f t="shared" si="28"/>
        <v>71.83098591549296</v>
      </c>
      <c r="P241" s="1">
        <f t="shared" si="29"/>
        <v>68.87</v>
      </c>
      <c r="Q241" s="1">
        <v>26</v>
      </c>
      <c r="R241" s="1">
        <f t="shared" si="30"/>
        <v>37.752286917380566</v>
      </c>
      <c r="S241" s="1">
        <v>85</v>
      </c>
      <c r="T241" s="18">
        <v>86</v>
      </c>
      <c r="U241" s="3">
        <f t="shared" si="31"/>
        <v>101.17647058823529</v>
      </c>
    </row>
    <row r="242" spans="1:21">
      <c r="A242" s="15">
        <v>212</v>
      </c>
      <c r="B242" s="5" t="s">
        <v>219</v>
      </c>
      <c r="C242" s="4" t="s">
        <v>238</v>
      </c>
      <c r="D242" s="9">
        <v>6051</v>
      </c>
      <c r="E242" s="1">
        <f t="shared" si="32"/>
        <v>1089.18</v>
      </c>
      <c r="F242" s="18">
        <v>966</v>
      </c>
      <c r="G242" s="3">
        <f t="shared" si="33"/>
        <v>88.69057456067867</v>
      </c>
      <c r="H242" s="1">
        <v>87</v>
      </c>
      <c r="I242" s="18">
        <v>87</v>
      </c>
      <c r="J242" s="3">
        <f t="shared" si="34"/>
        <v>100</v>
      </c>
      <c r="K242" s="1">
        <v>61</v>
      </c>
      <c r="L242" s="1">
        <v>24</v>
      </c>
      <c r="M242" s="1">
        <f t="shared" si="27"/>
        <v>39.344262295081968</v>
      </c>
      <c r="N242" s="1">
        <v>50</v>
      </c>
      <c r="O242" s="1">
        <f t="shared" si="28"/>
        <v>81.967213114754102</v>
      </c>
      <c r="P242" s="1">
        <f t="shared" si="29"/>
        <v>59.17</v>
      </c>
      <c r="Q242" s="1">
        <v>22</v>
      </c>
      <c r="R242" s="1">
        <f t="shared" si="30"/>
        <v>37.18100388710495</v>
      </c>
      <c r="S242" s="1">
        <v>79</v>
      </c>
      <c r="T242" s="18">
        <v>90</v>
      </c>
      <c r="U242" s="3">
        <f t="shared" si="31"/>
        <v>113.9240506329114</v>
      </c>
    </row>
    <row r="243" spans="1:21">
      <c r="A243" s="15">
        <v>246</v>
      </c>
      <c r="B243" s="5" t="s">
        <v>219</v>
      </c>
      <c r="C243" s="4" t="s">
        <v>272</v>
      </c>
      <c r="D243" s="9">
        <v>7570</v>
      </c>
      <c r="E243" s="3">
        <f t="shared" si="32"/>
        <v>1362.6</v>
      </c>
      <c r="F243" s="18">
        <v>1228</v>
      </c>
      <c r="G243" s="3">
        <f t="shared" si="33"/>
        <v>90.12182592103332</v>
      </c>
      <c r="H243" s="1">
        <v>83</v>
      </c>
      <c r="I243" s="18">
        <v>78</v>
      </c>
      <c r="J243" s="3">
        <f t="shared" si="34"/>
        <v>93.975903614457835</v>
      </c>
      <c r="K243" s="3">
        <v>60</v>
      </c>
      <c r="L243" s="3">
        <v>24</v>
      </c>
      <c r="M243" s="1">
        <f t="shared" si="27"/>
        <v>40</v>
      </c>
      <c r="N243" s="3">
        <v>42</v>
      </c>
      <c r="O243" s="1">
        <f t="shared" si="28"/>
        <v>70</v>
      </c>
      <c r="P243" s="3">
        <f t="shared" si="29"/>
        <v>58.199999999999996</v>
      </c>
      <c r="Q243" s="3">
        <v>20</v>
      </c>
      <c r="R243" s="1">
        <f t="shared" si="30"/>
        <v>34.364261168384878</v>
      </c>
      <c r="S243" s="1">
        <v>75</v>
      </c>
      <c r="T243" s="18">
        <v>80</v>
      </c>
      <c r="U243" s="3">
        <f t="shared" si="31"/>
        <v>106.66666666666667</v>
      </c>
    </row>
    <row r="244" spans="1:21">
      <c r="A244" s="15">
        <v>233</v>
      </c>
      <c r="B244" s="5" t="s">
        <v>219</v>
      </c>
      <c r="C244" s="4" t="s">
        <v>259</v>
      </c>
      <c r="D244" s="9">
        <v>9508</v>
      </c>
      <c r="E244" s="1">
        <f t="shared" si="32"/>
        <v>1711.4399999999998</v>
      </c>
      <c r="F244" s="18">
        <v>1389</v>
      </c>
      <c r="G244" s="3">
        <f t="shared" si="33"/>
        <v>81.159725143738612</v>
      </c>
      <c r="H244" s="1">
        <v>158</v>
      </c>
      <c r="I244" s="18">
        <v>153</v>
      </c>
      <c r="J244" s="3">
        <f t="shared" si="34"/>
        <v>96.835443037974684</v>
      </c>
      <c r="K244" s="1">
        <v>68</v>
      </c>
      <c r="L244" s="1">
        <v>28</v>
      </c>
      <c r="M244" s="1">
        <f t="shared" si="27"/>
        <v>41.17647058823529</v>
      </c>
      <c r="N244" s="1">
        <v>38</v>
      </c>
      <c r="O244" s="1">
        <f t="shared" si="28"/>
        <v>55.882352941176471</v>
      </c>
      <c r="P244" s="1">
        <f t="shared" si="29"/>
        <v>65.959999999999994</v>
      </c>
      <c r="Q244" s="1">
        <v>27</v>
      </c>
      <c r="R244" s="1">
        <f t="shared" si="30"/>
        <v>40.933899332929052</v>
      </c>
      <c r="S244" s="1">
        <v>143</v>
      </c>
      <c r="T244" s="18">
        <v>141</v>
      </c>
      <c r="U244" s="3">
        <f t="shared" si="31"/>
        <v>98.6013986013986</v>
      </c>
    </row>
    <row r="245" spans="1:21">
      <c r="A245" s="15">
        <v>196</v>
      </c>
      <c r="B245" s="5" t="s">
        <v>219</v>
      </c>
      <c r="C245" s="4" t="s">
        <v>222</v>
      </c>
      <c r="D245" s="9">
        <v>6144</v>
      </c>
      <c r="E245" s="1">
        <f t="shared" si="32"/>
        <v>1105.92</v>
      </c>
      <c r="F245" s="18">
        <v>1031</v>
      </c>
      <c r="G245" s="3">
        <f t="shared" si="33"/>
        <v>93.225549768518505</v>
      </c>
      <c r="H245" s="1">
        <v>73</v>
      </c>
      <c r="I245" s="18">
        <v>63</v>
      </c>
      <c r="J245" s="3">
        <f t="shared" si="34"/>
        <v>86.301369863013704</v>
      </c>
      <c r="K245" s="1">
        <v>50</v>
      </c>
      <c r="L245" s="1">
        <v>21</v>
      </c>
      <c r="M245" s="1">
        <f t="shared" si="27"/>
        <v>42</v>
      </c>
      <c r="N245" s="1">
        <v>43</v>
      </c>
      <c r="O245" s="1">
        <f t="shared" si="28"/>
        <v>86</v>
      </c>
      <c r="P245" s="1">
        <f t="shared" si="29"/>
        <v>48.5</v>
      </c>
      <c r="Q245" s="1">
        <v>22</v>
      </c>
      <c r="R245" s="1">
        <f t="shared" si="30"/>
        <v>45.360824742268044</v>
      </c>
      <c r="S245" s="1">
        <v>66</v>
      </c>
      <c r="T245" s="18">
        <v>51</v>
      </c>
      <c r="U245" s="3">
        <f t="shared" si="31"/>
        <v>77.272727272727266</v>
      </c>
    </row>
    <row r="246" spans="1:21">
      <c r="A246" s="15">
        <v>218</v>
      </c>
      <c r="B246" s="5" t="s">
        <v>219</v>
      </c>
      <c r="C246" s="4" t="s">
        <v>244</v>
      </c>
      <c r="D246" s="9">
        <v>5832</v>
      </c>
      <c r="E246" s="1">
        <f t="shared" si="32"/>
        <v>1049.76</v>
      </c>
      <c r="F246" s="18">
        <v>812</v>
      </c>
      <c r="G246" s="3">
        <f t="shared" si="33"/>
        <v>77.351013565005331</v>
      </c>
      <c r="H246" s="1">
        <v>80</v>
      </c>
      <c r="I246" s="18">
        <v>74</v>
      </c>
      <c r="J246" s="3">
        <f t="shared" si="34"/>
        <v>92.5</v>
      </c>
      <c r="K246" s="1">
        <v>52</v>
      </c>
      <c r="L246" s="1">
        <v>22</v>
      </c>
      <c r="M246" s="1">
        <f t="shared" si="27"/>
        <v>42.307692307692307</v>
      </c>
      <c r="N246" s="1">
        <v>36</v>
      </c>
      <c r="O246" s="1">
        <f t="shared" si="28"/>
        <v>69.230769230769226</v>
      </c>
      <c r="P246" s="1">
        <f t="shared" si="29"/>
        <v>50.44</v>
      </c>
      <c r="Q246" s="1">
        <v>15</v>
      </c>
      <c r="R246" s="1">
        <f t="shared" si="30"/>
        <v>29.738302934179224</v>
      </c>
      <c r="S246" s="1">
        <v>72</v>
      </c>
      <c r="T246" s="18">
        <v>74</v>
      </c>
      <c r="U246" s="3">
        <f t="shared" si="31"/>
        <v>102.77777777777777</v>
      </c>
    </row>
    <row r="247" spans="1:21">
      <c r="A247" s="15">
        <v>232</v>
      </c>
      <c r="B247" s="5" t="s">
        <v>219</v>
      </c>
      <c r="C247" s="4" t="s">
        <v>258</v>
      </c>
      <c r="D247" s="9">
        <v>8188</v>
      </c>
      <c r="E247" s="1">
        <f t="shared" si="32"/>
        <v>1473.84</v>
      </c>
      <c r="F247" s="18">
        <v>1434</v>
      </c>
      <c r="G247" s="3">
        <f t="shared" si="33"/>
        <v>97.296857189382848</v>
      </c>
      <c r="H247" s="1">
        <v>108</v>
      </c>
      <c r="I247" s="18">
        <v>103</v>
      </c>
      <c r="J247" s="3">
        <f t="shared" si="34"/>
        <v>95.370370370370367</v>
      </c>
      <c r="K247" s="1">
        <v>82</v>
      </c>
      <c r="L247" s="1">
        <v>35</v>
      </c>
      <c r="M247" s="1">
        <f t="shared" si="27"/>
        <v>42.68292682926829</v>
      </c>
      <c r="N247" s="1">
        <v>52</v>
      </c>
      <c r="O247" s="1">
        <f t="shared" si="28"/>
        <v>63.414634146341463</v>
      </c>
      <c r="P247" s="1">
        <f t="shared" si="29"/>
        <v>79.539999999999992</v>
      </c>
      <c r="Q247" s="1">
        <v>24</v>
      </c>
      <c r="R247" s="1">
        <f t="shared" si="30"/>
        <v>30.173497611264779</v>
      </c>
      <c r="S247" s="1">
        <v>98</v>
      </c>
      <c r="T247" s="18">
        <v>93</v>
      </c>
      <c r="U247" s="3">
        <f t="shared" si="31"/>
        <v>94.897959183673478</v>
      </c>
    </row>
    <row r="248" spans="1:21">
      <c r="A248" s="15">
        <v>237</v>
      </c>
      <c r="B248" s="5" t="s">
        <v>219</v>
      </c>
      <c r="C248" s="4" t="s">
        <v>263</v>
      </c>
      <c r="D248" s="9">
        <v>9241</v>
      </c>
      <c r="E248" s="1">
        <f t="shared" si="32"/>
        <v>1663.3799999999999</v>
      </c>
      <c r="F248" s="18">
        <v>1439</v>
      </c>
      <c r="G248" s="3">
        <f t="shared" si="33"/>
        <v>86.510598901032836</v>
      </c>
      <c r="H248" s="1">
        <v>141</v>
      </c>
      <c r="I248" s="18">
        <v>124</v>
      </c>
      <c r="J248" s="3">
        <f t="shared" si="34"/>
        <v>87.943262411347519</v>
      </c>
      <c r="K248" s="1">
        <v>82</v>
      </c>
      <c r="L248" s="1">
        <v>38</v>
      </c>
      <c r="M248" s="1">
        <f t="shared" si="27"/>
        <v>46.341463414634148</v>
      </c>
      <c r="N248" s="1">
        <v>60</v>
      </c>
      <c r="O248" s="1">
        <f t="shared" si="28"/>
        <v>73.170731707317074</v>
      </c>
      <c r="P248" s="1">
        <f t="shared" si="29"/>
        <v>79.539999999999992</v>
      </c>
      <c r="Q248" s="1">
        <v>30</v>
      </c>
      <c r="R248" s="1">
        <f t="shared" si="30"/>
        <v>37.71687201408097</v>
      </c>
      <c r="S248" s="1">
        <v>128</v>
      </c>
      <c r="T248" s="18">
        <v>131</v>
      </c>
      <c r="U248" s="3">
        <f t="shared" si="31"/>
        <v>102.34375</v>
      </c>
    </row>
    <row r="249" spans="1:21">
      <c r="A249" s="15">
        <v>217</v>
      </c>
      <c r="B249" s="5" t="s">
        <v>219</v>
      </c>
      <c r="C249" s="4" t="s">
        <v>243</v>
      </c>
      <c r="D249" s="9">
        <v>13375</v>
      </c>
      <c r="E249" s="1">
        <f t="shared" si="32"/>
        <v>2407.5</v>
      </c>
      <c r="F249" s="18">
        <v>1350</v>
      </c>
      <c r="G249" s="3">
        <f t="shared" si="33"/>
        <v>56.074766355140184</v>
      </c>
      <c r="H249" s="1">
        <v>137</v>
      </c>
      <c r="I249" s="18">
        <v>125</v>
      </c>
      <c r="J249" s="3">
        <f t="shared" si="34"/>
        <v>91.240875912408754</v>
      </c>
      <c r="K249" s="1">
        <v>105</v>
      </c>
      <c r="L249" s="1">
        <v>52</v>
      </c>
      <c r="M249" s="1">
        <f t="shared" si="27"/>
        <v>49.523809523809526</v>
      </c>
      <c r="N249" s="1">
        <v>81</v>
      </c>
      <c r="O249" s="1">
        <f t="shared" si="28"/>
        <v>77.142857142857153</v>
      </c>
      <c r="P249" s="1">
        <f t="shared" si="29"/>
        <v>101.85</v>
      </c>
      <c r="Q249" s="1">
        <v>54</v>
      </c>
      <c r="R249" s="1">
        <f t="shared" si="30"/>
        <v>53.019145802650961</v>
      </c>
      <c r="S249" s="1">
        <v>124</v>
      </c>
      <c r="T249" s="18">
        <v>122</v>
      </c>
      <c r="U249" s="3">
        <f t="shared" si="31"/>
        <v>98.387096774193552</v>
      </c>
    </row>
    <row r="250" spans="1:21">
      <c r="A250" s="15">
        <v>283</v>
      </c>
      <c r="B250" s="5" t="s">
        <v>275</v>
      </c>
      <c r="C250" s="8" t="s">
        <v>309</v>
      </c>
      <c r="D250" s="5">
        <v>11404</v>
      </c>
      <c r="E250" s="9">
        <f t="shared" si="32"/>
        <v>2052.7199999999998</v>
      </c>
      <c r="F250" s="18">
        <v>1758</v>
      </c>
      <c r="G250" s="3">
        <f t="shared" si="33"/>
        <v>85.642464632292771</v>
      </c>
      <c r="H250" s="5">
        <v>250</v>
      </c>
      <c r="I250" s="18">
        <v>114</v>
      </c>
      <c r="J250" s="3">
        <f t="shared" si="34"/>
        <v>45.6</v>
      </c>
      <c r="K250" s="1">
        <v>60</v>
      </c>
      <c r="L250" s="1">
        <v>0</v>
      </c>
      <c r="M250" s="3">
        <f t="shared" si="27"/>
        <v>0</v>
      </c>
      <c r="N250" s="1">
        <v>1</v>
      </c>
      <c r="O250" s="3">
        <f t="shared" si="28"/>
        <v>1.6666666666666667</v>
      </c>
      <c r="P250" s="3">
        <f t="shared" si="29"/>
        <v>58.199999999999996</v>
      </c>
      <c r="Q250" s="1">
        <v>4</v>
      </c>
      <c r="R250" s="3">
        <f t="shared" si="30"/>
        <v>6.8728522336769764</v>
      </c>
      <c r="S250" s="5">
        <v>228</v>
      </c>
      <c r="T250" s="18">
        <v>46</v>
      </c>
      <c r="U250" s="3">
        <f t="shared" si="31"/>
        <v>20.175438596491226</v>
      </c>
    </row>
    <row r="251" spans="1:21">
      <c r="A251" s="15">
        <v>254</v>
      </c>
      <c r="B251" s="5" t="s">
        <v>275</v>
      </c>
      <c r="C251" s="8" t="s">
        <v>154</v>
      </c>
      <c r="D251" s="5">
        <v>12365</v>
      </c>
      <c r="E251" s="9">
        <f t="shared" si="32"/>
        <v>2225.6999999999998</v>
      </c>
      <c r="F251" s="18">
        <v>2547</v>
      </c>
      <c r="G251" s="3">
        <f t="shared" si="33"/>
        <v>114.4359078042863</v>
      </c>
      <c r="H251" s="5">
        <v>240</v>
      </c>
      <c r="I251" s="18">
        <v>242</v>
      </c>
      <c r="J251" s="3">
        <f t="shared" si="34"/>
        <v>100.83333333333333</v>
      </c>
      <c r="K251" s="1">
        <v>170</v>
      </c>
      <c r="L251" s="1">
        <v>1</v>
      </c>
      <c r="M251" s="3">
        <f t="shared" si="27"/>
        <v>0.58823529411764708</v>
      </c>
      <c r="N251" s="1">
        <v>0</v>
      </c>
      <c r="O251" s="3">
        <f t="shared" si="28"/>
        <v>0</v>
      </c>
      <c r="P251" s="3">
        <f t="shared" si="29"/>
        <v>164.9</v>
      </c>
      <c r="Q251" s="1">
        <v>26</v>
      </c>
      <c r="R251" s="3">
        <f t="shared" si="30"/>
        <v>15.767131594906003</v>
      </c>
      <c r="S251" s="5">
        <v>218</v>
      </c>
      <c r="T251" s="18">
        <v>118</v>
      </c>
      <c r="U251" s="3">
        <f t="shared" si="31"/>
        <v>54.128440366972477</v>
      </c>
    </row>
    <row r="252" spans="1:21">
      <c r="A252" s="15">
        <v>261</v>
      </c>
      <c r="B252" s="5" t="s">
        <v>275</v>
      </c>
      <c r="C252" s="8" t="s">
        <v>287</v>
      </c>
      <c r="D252" s="5">
        <v>10646</v>
      </c>
      <c r="E252" s="9">
        <f t="shared" si="32"/>
        <v>1916.28</v>
      </c>
      <c r="F252" s="18">
        <v>1883</v>
      </c>
      <c r="G252" s="3">
        <f t="shared" si="33"/>
        <v>98.263301813931164</v>
      </c>
      <c r="H252" s="5">
        <v>255</v>
      </c>
      <c r="I252" s="18">
        <v>244</v>
      </c>
      <c r="J252" s="3">
        <f t="shared" si="34"/>
        <v>95.686274509803923</v>
      </c>
      <c r="K252" s="1">
        <v>188</v>
      </c>
      <c r="L252" s="1">
        <v>2</v>
      </c>
      <c r="M252" s="3">
        <f t="shared" si="27"/>
        <v>1.0638297872340425</v>
      </c>
      <c r="N252" s="1">
        <v>6</v>
      </c>
      <c r="O252" s="3">
        <f t="shared" si="28"/>
        <v>3.1914893617021276</v>
      </c>
      <c r="P252" s="3">
        <f t="shared" si="29"/>
        <v>182.35999999999999</v>
      </c>
      <c r="Q252" s="1">
        <v>46</v>
      </c>
      <c r="R252" s="3">
        <f t="shared" si="30"/>
        <v>25.22483000658039</v>
      </c>
      <c r="S252" s="5">
        <v>232</v>
      </c>
      <c r="T252" s="18">
        <v>230</v>
      </c>
      <c r="U252" s="3">
        <f t="shared" si="31"/>
        <v>99.137931034482762</v>
      </c>
    </row>
    <row r="253" spans="1:21">
      <c r="A253" s="15">
        <v>264</v>
      </c>
      <c r="B253" s="5" t="s">
        <v>275</v>
      </c>
      <c r="C253" s="8" t="s">
        <v>290</v>
      </c>
      <c r="D253" s="5">
        <v>8876</v>
      </c>
      <c r="E253" s="9">
        <f t="shared" si="32"/>
        <v>1597.6799999999998</v>
      </c>
      <c r="F253" s="18">
        <v>1621</v>
      </c>
      <c r="G253" s="3">
        <f t="shared" si="33"/>
        <v>101.45961644384359</v>
      </c>
      <c r="H253" s="5">
        <v>176</v>
      </c>
      <c r="I253" s="18">
        <v>170</v>
      </c>
      <c r="J253" s="3">
        <f t="shared" si="34"/>
        <v>96.590909090909093</v>
      </c>
      <c r="K253" s="1">
        <v>130</v>
      </c>
      <c r="L253" s="1">
        <v>6</v>
      </c>
      <c r="M253" s="3">
        <f t="shared" si="27"/>
        <v>4.6153846153846159</v>
      </c>
      <c r="N253" s="1">
        <v>37</v>
      </c>
      <c r="O253" s="3">
        <f t="shared" si="28"/>
        <v>28.46153846153846</v>
      </c>
      <c r="P253" s="3">
        <f t="shared" si="29"/>
        <v>126.1</v>
      </c>
      <c r="Q253" s="1">
        <v>8</v>
      </c>
      <c r="R253" s="3">
        <f t="shared" si="30"/>
        <v>6.3441712926249005</v>
      </c>
      <c r="S253" s="5">
        <v>160</v>
      </c>
      <c r="T253" s="18">
        <v>31</v>
      </c>
      <c r="U253" s="3">
        <f t="shared" si="31"/>
        <v>19.375</v>
      </c>
    </row>
    <row r="254" spans="1:21">
      <c r="A254" s="15">
        <v>260</v>
      </c>
      <c r="B254" s="5" t="s">
        <v>275</v>
      </c>
      <c r="C254" s="8" t="s">
        <v>286</v>
      </c>
      <c r="D254" s="5">
        <v>7483</v>
      </c>
      <c r="E254" s="9">
        <f t="shared" si="32"/>
        <v>1346.94</v>
      </c>
      <c r="F254" s="18">
        <v>1328</v>
      </c>
      <c r="G254" s="3">
        <f t="shared" si="33"/>
        <v>98.593849763166872</v>
      </c>
      <c r="H254" s="5">
        <v>118</v>
      </c>
      <c r="I254" s="18">
        <v>133</v>
      </c>
      <c r="J254" s="3">
        <f t="shared" si="34"/>
        <v>112.71186440677967</v>
      </c>
      <c r="K254" s="1">
        <v>89</v>
      </c>
      <c r="L254" s="1">
        <v>7</v>
      </c>
      <c r="M254" s="3">
        <f t="shared" si="27"/>
        <v>7.8651685393258424</v>
      </c>
      <c r="N254" s="1">
        <v>0</v>
      </c>
      <c r="O254" s="3">
        <f t="shared" si="28"/>
        <v>0</v>
      </c>
      <c r="P254" s="3">
        <f t="shared" si="29"/>
        <v>86.33</v>
      </c>
      <c r="Q254" s="1">
        <v>40</v>
      </c>
      <c r="R254" s="3">
        <f t="shared" si="30"/>
        <v>46.333835283215571</v>
      </c>
      <c r="S254" s="5">
        <v>106</v>
      </c>
      <c r="T254" s="18">
        <v>145</v>
      </c>
      <c r="U254" s="3">
        <f t="shared" si="31"/>
        <v>136.79245283018869</v>
      </c>
    </row>
    <row r="255" spans="1:21">
      <c r="A255" s="15">
        <v>249</v>
      </c>
      <c r="B255" s="5" t="s">
        <v>275</v>
      </c>
      <c r="C255" s="8" t="s">
        <v>276</v>
      </c>
      <c r="D255" s="5">
        <v>10150</v>
      </c>
      <c r="E255" s="9">
        <f t="shared" si="32"/>
        <v>1827</v>
      </c>
      <c r="F255" s="18">
        <v>1766</v>
      </c>
      <c r="G255" s="3">
        <f t="shared" si="33"/>
        <v>96.661193212917354</v>
      </c>
      <c r="H255" s="5">
        <v>192</v>
      </c>
      <c r="I255" s="18">
        <v>152</v>
      </c>
      <c r="J255" s="3">
        <f t="shared" si="34"/>
        <v>79.166666666666657</v>
      </c>
      <c r="K255" s="1">
        <v>107</v>
      </c>
      <c r="L255" s="1">
        <v>11</v>
      </c>
      <c r="M255" s="3">
        <f t="shared" si="27"/>
        <v>10.2803738317757</v>
      </c>
      <c r="N255" s="1">
        <v>22</v>
      </c>
      <c r="O255" s="3">
        <f t="shared" si="28"/>
        <v>20.5607476635514</v>
      </c>
      <c r="P255" s="3">
        <f t="shared" si="29"/>
        <v>103.78999999999999</v>
      </c>
      <c r="Q255" s="1">
        <v>17</v>
      </c>
      <c r="R255" s="3">
        <f t="shared" si="30"/>
        <v>16.379227285865692</v>
      </c>
      <c r="S255" s="5">
        <v>175</v>
      </c>
      <c r="T255" s="18">
        <v>136</v>
      </c>
      <c r="U255" s="3">
        <f t="shared" si="31"/>
        <v>77.714285714285708</v>
      </c>
    </row>
    <row r="256" spans="1:21">
      <c r="A256" s="15">
        <v>270</v>
      </c>
      <c r="B256" s="5" t="s">
        <v>275</v>
      </c>
      <c r="C256" s="8" t="s">
        <v>296</v>
      </c>
      <c r="D256" s="5">
        <v>15815</v>
      </c>
      <c r="E256" s="9">
        <f t="shared" si="32"/>
        <v>2846.7</v>
      </c>
      <c r="F256" s="18">
        <v>1564</v>
      </c>
      <c r="G256" s="3">
        <f t="shared" si="33"/>
        <v>54.940808655636353</v>
      </c>
      <c r="H256" s="5">
        <v>290</v>
      </c>
      <c r="I256" s="18">
        <v>265</v>
      </c>
      <c r="J256" s="3">
        <f t="shared" si="34"/>
        <v>91.379310344827587</v>
      </c>
      <c r="K256" s="1">
        <v>204</v>
      </c>
      <c r="L256" s="1">
        <v>22</v>
      </c>
      <c r="M256" s="3">
        <f t="shared" si="27"/>
        <v>10.784313725490197</v>
      </c>
      <c r="N256" s="1">
        <v>0</v>
      </c>
      <c r="O256" s="3">
        <f t="shared" si="28"/>
        <v>0</v>
      </c>
      <c r="P256" s="3">
        <f t="shared" si="29"/>
        <v>197.88</v>
      </c>
      <c r="Q256" s="1">
        <v>37</v>
      </c>
      <c r="R256" s="3">
        <f t="shared" si="30"/>
        <v>18.69820092985648</v>
      </c>
      <c r="S256" s="5">
        <v>264</v>
      </c>
      <c r="T256" s="18">
        <v>165</v>
      </c>
      <c r="U256" s="3">
        <f t="shared" si="31"/>
        <v>62.5</v>
      </c>
    </row>
    <row r="257" spans="1:21">
      <c r="A257" s="15">
        <v>280</v>
      </c>
      <c r="B257" s="5" t="s">
        <v>275</v>
      </c>
      <c r="C257" s="8" t="s">
        <v>306</v>
      </c>
      <c r="D257" s="5">
        <v>12190</v>
      </c>
      <c r="E257" s="9">
        <f t="shared" si="32"/>
        <v>2194.1999999999998</v>
      </c>
      <c r="F257" s="18">
        <v>1469</v>
      </c>
      <c r="G257" s="3">
        <f t="shared" si="33"/>
        <v>66.949229787621917</v>
      </c>
      <c r="H257" s="5">
        <v>242</v>
      </c>
      <c r="I257" s="18">
        <v>204</v>
      </c>
      <c r="J257" s="3">
        <f t="shared" si="34"/>
        <v>84.297520661157023</v>
      </c>
      <c r="K257" s="1">
        <v>151</v>
      </c>
      <c r="L257" s="1">
        <v>21</v>
      </c>
      <c r="M257" s="3">
        <f t="shared" si="27"/>
        <v>13.90728476821192</v>
      </c>
      <c r="N257" s="1">
        <v>30</v>
      </c>
      <c r="O257" s="3">
        <f t="shared" si="28"/>
        <v>19.867549668874172</v>
      </c>
      <c r="P257" s="3">
        <f t="shared" si="29"/>
        <v>146.47</v>
      </c>
      <c r="Q257" s="1">
        <v>36</v>
      </c>
      <c r="R257" s="3">
        <f t="shared" si="30"/>
        <v>24.578411961493821</v>
      </c>
      <c r="S257" s="5">
        <v>223</v>
      </c>
      <c r="T257" s="18">
        <v>192</v>
      </c>
      <c r="U257" s="3">
        <f t="shared" si="31"/>
        <v>86.098654708520186</v>
      </c>
    </row>
    <row r="258" spans="1:21">
      <c r="A258" s="15">
        <v>262</v>
      </c>
      <c r="B258" s="5" t="s">
        <v>275</v>
      </c>
      <c r="C258" s="8" t="s">
        <v>288</v>
      </c>
      <c r="D258" s="5">
        <v>13610</v>
      </c>
      <c r="E258" s="9">
        <f t="shared" si="32"/>
        <v>2449.7999999999997</v>
      </c>
      <c r="F258" s="18">
        <v>1643</v>
      </c>
      <c r="G258" s="3">
        <f t="shared" si="33"/>
        <v>67.066699322393674</v>
      </c>
      <c r="H258" s="5">
        <v>186</v>
      </c>
      <c r="I258" s="18">
        <v>175</v>
      </c>
      <c r="J258" s="3">
        <f t="shared" si="34"/>
        <v>94.086021505376351</v>
      </c>
      <c r="K258" s="1">
        <v>133</v>
      </c>
      <c r="L258" s="1">
        <v>20</v>
      </c>
      <c r="M258" s="3">
        <f t="shared" ref="M258:M321" si="35">L258/K258*100</f>
        <v>15.037593984962406</v>
      </c>
      <c r="N258" s="1">
        <v>9</v>
      </c>
      <c r="O258" s="3">
        <f t="shared" ref="O258:O321" si="36">N258/K258*100</f>
        <v>6.7669172932330826</v>
      </c>
      <c r="P258" s="3">
        <f t="shared" ref="P258:P321" si="37">K258*97%</f>
        <v>129.01</v>
      </c>
      <c r="Q258" s="1">
        <v>20</v>
      </c>
      <c r="R258" s="3">
        <f t="shared" ref="R258:R321" si="38">Q258/P258*100</f>
        <v>15.502674211301452</v>
      </c>
      <c r="S258" s="5">
        <v>172</v>
      </c>
      <c r="T258" s="18">
        <v>97</v>
      </c>
      <c r="U258" s="3">
        <f t="shared" ref="U258:U321" si="39">T258/S258*100</f>
        <v>56.395348837209305</v>
      </c>
    </row>
    <row r="259" spans="1:21">
      <c r="A259" s="15">
        <v>269</v>
      </c>
      <c r="B259" s="5" t="s">
        <v>275</v>
      </c>
      <c r="C259" s="8" t="s">
        <v>295</v>
      </c>
      <c r="D259" s="5">
        <v>8187</v>
      </c>
      <c r="E259" s="9">
        <f t="shared" si="32"/>
        <v>1473.6599999999999</v>
      </c>
      <c r="F259" s="18">
        <v>846</v>
      </c>
      <c r="G259" s="3">
        <f t="shared" si="33"/>
        <v>57.408085989984123</v>
      </c>
      <c r="H259" s="5">
        <v>168</v>
      </c>
      <c r="I259" s="18">
        <v>175</v>
      </c>
      <c r="J259" s="3">
        <f t="shared" si="34"/>
        <v>104.16666666666667</v>
      </c>
      <c r="K259" s="1">
        <v>138</v>
      </c>
      <c r="L259" s="1">
        <v>21</v>
      </c>
      <c r="M259" s="3">
        <f t="shared" si="35"/>
        <v>15.217391304347828</v>
      </c>
      <c r="N259" s="1">
        <v>37</v>
      </c>
      <c r="O259" s="3">
        <f t="shared" si="36"/>
        <v>26.811594202898554</v>
      </c>
      <c r="P259" s="3">
        <f t="shared" si="37"/>
        <v>133.85999999999999</v>
      </c>
      <c r="Q259" s="1">
        <v>37</v>
      </c>
      <c r="R259" s="3">
        <f t="shared" si="38"/>
        <v>27.640818765874798</v>
      </c>
      <c r="S259" s="5">
        <v>153</v>
      </c>
      <c r="T259" s="18">
        <v>119</v>
      </c>
      <c r="U259" s="3">
        <f t="shared" si="39"/>
        <v>77.777777777777786</v>
      </c>
    </row>
    <row r="260" spans="1:21">
      <c r="A260" s="15">
        <v>281</v>
      </c>
      <c r="B260" s="5" t="s">
        <v>275</v>
      </c>
      <c r="C260" s="8" t="s">
        <v>307</v>
      </c>
      <c r="D260" s="5">
        <v>11310</v>
      </c>
      <c r="E260" s="9">
        <f t="shared" si="32"/>
        <v>2035.8</v>
      </c>
      <c r="F260" s="18">
        <v>1398</v>
      </c>
      <c r="G260" s="3">
        <f t="shared" si="33"/>
        <v>68.670792808723846</v>
      </c>
      <c r="H260" s="5">
        <v>211</v>
      </c>
      <c r="I260" s="18">
        <v>122</v>
      </c>
      <c r="J260" s="3">
        <f t="shared" si="34"/>
        <v>57.81990521327014</v>
      </c>
      <c r="K260" s="1">
        <v>82</v>
      </c>
      <c r="L260" s="1">
        <v>13</v>
      </c>
      <c r="M260" s="3">
        <f t="shared" si="35"/>
        <v>15.853658536585366</v>
      </c>
      <c r="N260" s="1">
        <v>47</v>
      </c>
      <c r="O260" s="3">
        <f t="shared" si="36"/>
        <v>57.317073170731703</v>
      </c>
      <c r="P260" s="3">
        <f t="shared" si="37"/>
        <v>79.539999999999992</v>
      </c>
      <c r="Q260" s="1">
        <v>21</v>
      </c>
      <c r="R260" s="3">
        <f t="shared" si="38"/>
        <v>26.401810409856679</v>
      </c>
      <c r="S260" s="5">
        <v>187</v>
      </c>
      <c r="T260" s="18">
        <v>134</v>
      </c>
      <c r="U260" s="3">
        <f t="shared" si="39"/>
        <v>71.657754010695186</v>
      </c>
    </row>
    <row r="261" spans="1:21">
      <c r="A261" s="15">
        <v>256</v>
      </c>
      <c r="B261" s="5" t="s">
        <v>275</v>
      </c>
      <c r="C261" s="8" t="s">
        <v>282</v>
      </c>
      <c r="D261" s="5">
        <v>9738</v>
      </c>
      <c r="E261" s="9">
        <f t="shared" si="32"/>
        <v>1752.84</v>
      </c>
      <c r="F261" s="18">
        <v>1328</v>
      </c>
      <c r="G261" s="3">
        <f t="shared" si="33"/>
        <v>75.762762146003055</v>
      </c>
      <c r="H261" s="5">
        <v>194</v>
      </c>
      <c r="I261" s="18">
        <v>213</v>
      </c>
      <c r="J261" s="3">
        <f t="shared" si="34"/>
        <v>109.79381443298971</v>
      </c>
      <c r="K261" s="1">
        <v>137</v>
      </c>
      <c r="L261" s="1">
        <v>22</v>
      </c>
      <c r="M261" s="3">
        <f t="shared" si="35"/>
        <v>16.058394160583941</v>
      </c>
      <c r="N261" s="1">
        <v>57</v>
      </c>
      <c r="O261" s="3">
        <f t="shared" si="36"/>
        <v>41.605839416058394</v>
      </c>
      <c r="P261" s="3">
        <f t="shared" si="37"/>
        <v>132.88999999999999</v>
      </c>
      <c r="Q261" s="1">
        <v>16</v>
      </c>
      <c r="R261" s="3">
        <f t="shared" si="38"/>
        <v>12.040033110091054</v>
      </c>
      <c r="S261" s="5">
        <v>176</v>
      </c>
      <c r="T261" s="18">
        <v>62</v>
      </c>
      <c r="U261" s="3">
        <f t="shared" si="39"/>
        <v>35.227272727272727</v>
      </c>
    </row>
    <row r="262" spans="1:21">
      <c r="A262" s="15">
        <v>268</v>
      </c>
      <c r="B262" s="5" t="s">
        <v>275</v>
      </c>
      <c r="C262" s="8" t="s">
        <v>294</v>
      </c>
      <c r="D262" s="5">
        <v>8166</v>
      </c>
      <c r="E262" s="9">
        <f t="shared" si="32"/>
        <v>1469.8799999999999</v>
      </c>
      <c r="F262" s="18">
        <v>1596</v>
      </c>
      <c r="G262" s="3">
        <f t="shared" si="33"/>
        <v>108.58029226875665</v>
      </c>
      <c r="H262" s="5">
        <v>168</v>
      </c>
      <c r="I262" s="18">
        <v>144</v>
      </c>
      <c r="J262" s="3">
        <f t="shared" si="34"/>
        <v>85.714285714285708</v>
      </c>
      <c r="K262" s="1">
        <v>103</v>
      </c>
      <c r="L262" s="1">
        <v>17</v>
      </c>
      <c r="M262" s="3">
        <f t="shared" si="35"/>
        <v>16.50485436893204</v>
      </c>
      <c r="N262" s="1">
        <v>5</v>
      </c>
      <c r="O262" s="3">
        <f t="shared" si="36"/>
        <v>4.8543689320388346</v>
      </c>
      <c r="P262" s="3">
        <f t="shared" si="37"/>
        <v>99.91</v>
      </c>
      <c r="Q262" s="1">
        <v>18</v>
      </c>
      <c r="R262" s="3">
        <f t="shared" si="38"/>
        <v>18.016214593133821</v>
      </c>
      <c r="S262" s="5">
        <v>151</v>
      </c>
      <c r="T262" s="18">
        <v>126</v>
      </c>
      <c r="U262" s="3">
        <f t="shared" si="39"/>
        <v>83.443708609271525</v>
      </c>
    </row>
    <row r="263" spans="1:21">
      <c r="A263" s="15">
        <v>257</v>
      </c>
      <c r="B263" s="5" t="s">
        <v>275</v>
      </c>
      <c r="C263" s="8" t="s">
        <v>283</v>
      </c>
      <c r="D263" s="5">
        <v>9067</v>
      </c>
      <c r="E263" s="9">
        <f t="shared" si="32"/>
        <v>1632.06</v>
      </c>
      <c r="F263" s="18">
        <v>2119</v>
      </c>
      <c r="G263" s="3">
        <f t="shared" si="33"/>
        <v>129.83591289535926</v>
      </c>
      <c r="H263" s="5">
        <v>162</v>
      </c>
      <c r="I263" s="18">
        <v>151</v>
      </c>
      <c r="J263" s="3">
        <f t="shared" si="34"/>
        <v>93.209876543209873</v>
      </c>
      <c r="K263" s="1">
        <v>100</v>
      </c>
      <c r="L263" s="1">
        <v>17</v>
      </c>
      <c r="M263" s="3">
        <f t="shared" si="35"/>
        <v>17</v>
      </c>
      <c r="N263" s="1">
        <v>31</v>
      </c>
      <c r="O263" s="3">
        <f t="shared" si="36"/>
        <v>31</v>
      </c>
      <c r="P263" s="3">
        <f t="shared" si="37"/>
        <v>97</v>
      </c>
      <c r="Q263" s="1">
        <v>25</v>
      </c>
      <c r="R263" s="3">
        <f t="shared" si="38"/>
        <v>25.773195876288657</v>
      </c>
      <c r="S263" s="5">
        <v>147</v>
      </c>
      <c r="T263" s="18">
        <v>121</v>
      </c>
      <c r="U263" s="3">
        <f t="shared" si="39"/>
        <v>82.312925170068027</v>
      </c>
    </row>
    <row r="264" spans="1:21">
      <c r="A264" s="15">
        <v>282</v>
      </c>
      <c r="B264" s="5" t="s">
        <v>275</v>
      </c>
      <c r="C264" s="8" t="s">
        <v>308</v>
      </c>
      <c r="D264" s="5">
        <v>10660</v>
      </c>
      <c r="E264" s="9">
        <f t="shared" si="32"/>
        <v>1918.8</v>
      </c>
      <c r="F264" s="18">
        <v>1837</v>
      </c>
      <c r="G264" s="3">
        <f t="shared" si="33"/>
        <v>95.736918907650619</v>
      </c>
      <c r="H264" s="5">
        <v>233</v>
      </c>
      <c r="I264" s="18">
        <v>142</v>
      </c>
      <c r="J264" s="3">
        <f t="shared" si="34"/>
        <v>60.944206008583691</v>
      </c>
      <c r="K264" s="1">
        <v>93</v>
      </c>
      <c r="L264" s="1">
        <v>16</v>
      </c>
      <c r="M264" s="3">
        <f t="shared" si="35"/>
        <v>17.20430107526882</v>
      </c>
      <c r="N264" s="1">
        <v>19</v>
      </c>
      <c r="O264" s="3">
        <f t="shared" si="36"/>
        <v>20.43010752688172</v>
      </c>
      <c r="P264" s="3">
        <f t="shared" si="37"/>
        <v>90.21</v>
      </c>
      <c r="Q264" s="1">
        <v>7</v>
      </c>
      <c r="R264" s="3">
        <f t="shared" si="38"/>
        <v>7.75967187673207</v>
      </c>
      <c r="S264" s="5">
        <v>212</v>
      </c>
      <c r="T264" s="18">
        <v>39</v>
      </c>
      <c r="U264" s="3">
        <f t="shared" si="39"/>
        <v>18.39622641509434</v>
      </c>
    </row>
    <row r="265" spans="1:21">
      <c r="A265" s="15">
        <v>284</v>
      </c>
      <c r="B265" s="5" t="s">
        <v>275</v>
      </c>
      <c r="C265" s="8" t="s">
        <v>310</v>
      </c>
      <c r="D265" s="5">
        <v>12100</v>
      </c>
      <c r="E265" s="9">
        <f t="shared" si="32"/>
        <v>2178</v>
      </c>
      <c r="F265" s="18">
        <v>1538</v>
      </c>
      <c r="G265" s="3">
        <f t="shared" si="33"/>
        <v>70.615243342516067</v>
      </c>
      <c r="H265" s="5">
        <v>220</v>
      </c>
      <c r="I265" s="18">
        <v>206</v>
      </c>
      <c r="J265" s="3">
        <f t="shared" si="34"/>
        <v>93.63636363636364</v>
      </c>
      <c r="K265" s="1">
        <v>167</v>
      </c>
      <c r="L265" s="1">
        <v>36</v>
      </c>
      <c r="M265" s="3">
        <f t="shared" si="35"/>
        <v>21.556886227544911</v>
      </c>
      <c r="N265" s="1">
        <v>0</v>
      </c>
      <c r="O265" s="3">
        <f t="shared" si="36"/>
        <v>0</v>
      </c>
      <c r="P265" s="3">
        <f t="shared" si="37"/>
        <v>161.99</v>
      </c>
      <c r="Q265" s="1">
        <v>51</v>
      </c>
      <c r="R265" s="3">
        <f t="shared" si="38"/>
        <v>31.483424902771773</v>
      </c>
      <c r="S265" s="5">
        <v>200</v>
      </c>
      <c r="T265" s="18">
        <v>190</v>
      </c>
      <c r="U265" s="3">
        <f t="shared" si="39"/>
        <v>95</v>
      </c>
    </row>
    <row r="266" spans="1:21">
      <c r="A266" s="15">
        <v>265</v>
      </c>
      <c r="B266" s="5" t="s">
        <v>275</v>
      </c>
      <c r="C266" s="8" t="s">
        <v>291</v>
      </c>
      <c r="D266" s="5">
        <v>10686</v>
      </c>
      <c r="E266" s="9">
        <f t="shared" si="32"/>
        <v>1923.48</v>
      </c>
      <c r="F266" s="18">
        <v>1757</v>
      </c>
      <c r="G266" s="3">
        <f t="shared" si="33"/>
        <v>91.344854118576748</v>
      </c>
      <c r="H266" s="5">
        <v>200</v>
      </c>
      <c r="I266" s="18">
        <v>204</v>
      </c>
      <c r="J266" s="3">
        <f t="shared" si="34"/>
        <v>102</v>
      </c>
      <c r="K266" s="1">
        <v>157</v>
      </c>
      <c r="L266" s="1">
        <v>34</v>
      </c>
      <c r="M266" s="3">
        <f t="shared" si="35"/>
        <v>21.656050955414013</v>
      </c>
      <c r="N266" s="1">
        <v>24</v>
      </c>
      <c r="O266" s="3">
        <f t="shared" si="36"/>
        <v>15.286624203821656</v>
      </c>
      <c r="P266" s="3">
        <f t="shared" si="37"/>
        <v>152.29</v>
      </c>
      <c r="Q266" s="1">
        <v>36</v>
      </c>
      <c r="R266" s="3">
        <f t="shared" si="38"/>
        <v>23.639109593538645</v>
      </c>
      <c r="S266" s="5">
        <v>182</v>
      </c>
      <c r="T266" s="18">
        <v>154</v>
      </c>
      <c r="U266" s="3">
        <f t="shared" si="39"/>
        <v>84.615384615384613</v>
      </c>
    </row>
    <row r="267" spans="1:21">
      <c r="A267" s="15">
        <v>258</v>
      </c>
      <c r="B267" s="5" t="s">
        <v>275</v>
      </c>
      <c r="C267" s="8" t="s">
        <v>284</v>
      </c>
      <c r="D267" s="5">
        <v>6970</v>
      </c>
      <c r="E267" s="9">
        <f t="shared" si="32"/>
        <v>1254.5999999999999</v>
      </c>
      <c r="F267" s="18">
        <v>1458</v>
      </c>
      <c r="G267" s="3">
        <f t="shared" si="33"/>
        <v>116.21233859397418</v>
      </c>
      <c r="H267" s="5">
        <v>160</v>
      </c>
      <c r="I267" s="18">
        <v>142</v>
      </c>
      <c r="J267" s="3">
        <f t="shared" si="34"/>
        <v>88.75</v>
      </c>
      <c r="K267" s="1">
        <v>100</v>
      </c>
      <c r="L267" s="1">
        <v>22</v>
      </c>
      <c r="M267" s="3">
        <f t="shared" si="35"/>
        <v>22</v>
      </c>
      <c r="N267" s="1">
        <v>15</v>
      </c>
      <c r="O267" s="3">
        <f t="shared" si="36"/>
        <v>15</v>
      </c>
      <c r="P267" s="3">
        <f t="shared" si="37"/>
        <v>97</v>
      </c>
      <c r="Q267" s="1">
        <v>30</v>
      </c>
      <c r="R267" s="3">
        <f t="shared" si="38"/>
        <v>30.927835051546392</v>
      </c>
      <c r="S267" s="5">
        <v>145</v>
      </c>
      <c r="T267" s="18">
        <v>140</v>
      </c>
      <c r="U267" s="3">
        <f t="shared" si="39"/>
        <v>96.551724137931032</v>
      </c>
    </row>
    <row r="268" spans="1:21">
      <c r="A268" s="15">
        <v>259</v>
      </c>
      <c r="B268" s="5" t="s">
        <v>275</v>
      </c>
      <c r="C268" s="8" t="s">
        <v>285</v>
      </c>
      <c r="D268" s="5">
        <v>7641</v>
      </c>
      <c r="E268" s="9">
        <f t="shared" si="32"/>
        <v>1375.3799999999999</v>
      </c>
      <c r="F268" s="18">
        <v>1402</v>
      </c>
      <c r="G268" s="3">
        <f t="shared" si="33"/>
        <v>101.93546510782477</v>
      </c>
      <c r="H268" s="5">
        <v>152</v>
      </c>
      <c r="I268" s="18">
        <v>151</v>
      </c>
      <c r="J268" s="3">
        <f t="shared" si="34"/>
        <v>99.342105263157904</v>
      </c>
      <c r="K268" s="1">
        <v>117</v>
      </c>
      <c r="L268" s="1">
        <v>26</v>
      </c>
      <c r="M268" s="3">
        <f t="shared" si="35"/>
        <v>22.222222222222221</v>
      </c>
      <c r="N268" s="1">
        <v>11</v>
      </c>
      <c r="O268" s="3">
        <f t="shared" si="36"/>
        <v>9.4017094017094021</v>
      </c>
      <c r="P268" s="3">
        <f t="shared" si="37"/>
        <v>113.49</v>
      </c>
      <c r="Q268" s="1">
        <v>36</v>
      </c>
      <c r="R268" s="3">
        <f t="shared" si="38"/>
        <v>31.720856463124509</v>
      </c>
      <c r="S268" s="5">
        <v>138</v>
      </c>
      <c r="T268" s="18">
        <v>160</v>
      </c>
      <c r="U268" s="3">
        <f t="shared" si="39"/>
        <v>115.94202898550725</v>
      </c>
    </row>
    <row r="269" spans="1:21">
      <c r="A269" s="15">
        <v>263</v>
      </c>
      <c r="B269" s="5" t="s">
        <v>275</v>
      </c>
      <c r="C269" s="8" t="s">
        <v>289</v>
      </c>
      <c r="D269" s="5">
        <v>10328</v>
      </c>
      <c r="E269" s="9">
        <f t="shared" si="32"/>
        <v>1859.04</v>
      </c>
      <c r="F269" s="18">
        <v>1781</v>
      </c>
      <c r="G269" s="3">
        <f t="shared" si="33"/>
        <v>95.802134434977191</v>
      </c>
      <c r="H269" s="5">
        <v>190</v>
      </c>
      <c r="I269" s="18">
        <v>185</v>
      </c>
      <c r="J269" s="3">
        <f t="shared" si="34"/>
        <v>97.368421052631575</v>
      </c>
      <c r="K269" s="1">
        <v>141</v>
      </c>
      <c r="L269" s="1">
        <v>33</v>
      </c>
      <c r="M269" s="3">
        <f t="shared" si="35"/>
        <v>23.404255319148938</v>
      </c>
      <c r="N269" s="1">
        <v>84</v>
      </c>
      <c r="O269" s="3">
        <f t="shared" si="36"/>
        <v>59.574468085106382</v>
      </c>
      <c r="P269" s="3">
        <f t="shared" si="37"/>
        <v>136.77000000000001</v>
      </c>
      <c r="Q269" s="1">
        <v>36</v>
      </c>
      <c r="R269" s="3">
        <f t="shared" si="38"/>
        <v>26.321561745996931</v>
      </c>
      <c r="S269" s="5">
        <v>172</v>
      </c>
      <c r="T269" s="18">
        <v>179</v>
      </c>
      <c r="U269" s="3">
        <f t="shared" si="39"/>
        <v>104.06976744186048</v>
      </c>
    </row>
    <row r="270" spans="1:21">
      <c r="A270" s="15">
        <v>255</v>
      </c>
      <c r="B270" s="5" t="s">
        <v>275</v>
      </c>
      <c r="C270" s="8" t="s">
        <v>281</v>
      </c>
      <c r="D270" s="5">
        <v>8195</v>
      </c>
      <c r="E270" s="9">
        <f t="shared" si="32"/>
        <v>1475.1</v>
      </c>
      <c r="F270" s="18">
        <v>1762</v>
      </c>
      <c r="G270" s="3">
        <f t="shared" si="33"/>
        <v>119.44952884550202</v>
      </c>
      <c r="H270" s="5">
        <v>187</v>
      </c>
      <c r="I270" s="18">
        <v>132</v>
      </c>
      <c r="J270" s="3">
        <f t="shared" si="34"/>
        <v>70.588235294117652</v>
      </c>
      <c r="K270" s="1">
        <v>98</v>
      </c>
      <c r="L270" s="1">
        <v>23</v>
      </c>
      <c r="M270" s="3">
        <f t="shared" si="35"/>
        <v>23.469387755102041</v>
      </c>
      <c r="N270" s="1">
        <v>9</v>
      </c>
      <c r="O270" s="3">
        <f t="shared" si="36"/>
        <v>9.183673469387756</v>
      </c>
      <c r="P270" s="3">
        <f t="shared" si="37"/>
        <v>95.06</v>
      </c>
      <c r="Q270" s="1">
        <v>28</v>
      </c>
      <c r="R270" s="3">
        <f t="shared" si="38"/>
        <v>29.455081001472756</v>
      </c>
      <c r="S270" s="5">
        <v>170</v>
      </c>
      <c r="T270" s="18">
        <v>143</v>
      </c>
      <c r="U270" s="3">
        <f t="shared" si="39"/>
        <v>84.117647058823536</v>
      </c>
    </row>
    <row r="271" spans="1:21">
      <c r="A271" s="15">
        <v>285</v>
      </c>
      <c r="B271" s="5" t="s">
        <v>275</v>
      </c>
      <c r="C271" s="8" t="s">
        <v>311</v>
      </c>
      <c r="D271" s="5">
        <v>12927</v>
      </c>
      <c r="E271" s="9">
        <f t="shared" si="32"/>
        <v>2326.86</v>
      </c>
      <c r="F271" s="18">
        <v>1898</v>
      </c>
      <c r="G271" s="3">
        <f t="shared" si="33"/>
        <v>81.569153279526901</v>
      </c>
      <c r="H271" s="5">
        <v>216</v>
      </c>
      <c r="I271" s="18">
        <v>239</v>
      </c>
      <c r="J271" s="3">
        <f t="shared" si="34"/>
        <v>110.64814814814814</v>
      </c>
      <c r="K271" s="1">
        <v>199</v>
      </c>
      <c r="L271" s="1">
        <v>47</v>
      </c>
      <c r="M271" s="3">
        <f t="shared" si="35"/>
        <v>23.618090452261306</v>
      </c>
      <c r="N271" s="1">
        <v>0</v>
      </c>
      <c r="O271" s="3">
        <f t="shared" si="36"/>
        <v>0</v>
      </c>
      <c r="P271" s="3">
        <f t="shared" si="37"/>
        <v>193.03</v>
      </c>
      <c r="Q271" s="1">
        <v>56</v>
      </c>
      <c r="R271" s="3">
        <f t="shared" si="38"/>
        <v>29.011034554214373</v>
      </c>
      <c r="S271" s="5">
        <v>195</v>
      </c>
      <c r="T271" s="18">
        <v>197</v>
      </c>
      <c r="U271" s="3">
        <f t="shared" si="39"/>
        <v>101.02564102564102</v>
      </c>
    </row>
    <row r="272" spans="1:21">
      <c r="A272" s="15">
        <v>267</v>
      </c>
      <c r="B272" s="5" t="s">
        <v>275</v>
      </c>
      <c r="C272" s="8" t="s">
        <v>293</v>
      </c>
      <c r="D272" s="5">
        <v>11486</v>
      </c>
      <c r="E272" s="9">
        <f t="shared" si="32"/>
        <v>2067.48</v>
      </c>
      <c r="F272" s="18">
        <v>2016</v>
      </c>
      <c r="G272" s="3">
        <f t="shared" si="33"/>
        <v>97.510012188751531</v>
      </c>
      <c r="H272" s="5">
        <v>246</v>
      </c>
      <c r="I272" s="18">
        <v>209</v>
      </c>
      <c r="J272" s="3">
        <f t="shared" si="34"/>
        <v>84.959349593495944</v>
      </c>
      <c r="K272" s="1">
        <v>165</v>
      </c>
      <c r="L272" s="1">
        <v>40</v>
      </c>
      <c r="M272" s="3">
        <f t="shared" si="35"/>
        <v>24.242424242424242</v>
      </c>
      <c r="N272" s="1">
        <v>70</v>
      </c>
      <c r="O272" s="3">
        <f t="shared" si="36"/>
        <v>42.424242424242422</v>
      </c>
      <c r="P272" s="3">
        <f t="shared" si="37"/>
        <v>160.04999999999998</v>
      </c>
      <c r="Q272" s="1">
        <v>47</v>
      </c>
      <c r="R272" s="3">
        <f t="shared" si="38"/>
        <v>29.365823180256172</v>
      </c>
      <c r="S272" s="5">
        <v>223</v>
      </c>
      <c r="T272" s="18">
        <v>184</v>
      </c>
      <c r="U272" s="3">
        <f t="shared" si="39"/>
        <v>82.511210762331842</v>
      </c>
    </row>
    <row r="273" spans="1:21">
      <c r="A273" s="15">
        <v>275</v>
      </c>
      <c r="B273" s="5" t="s">
        <v>275</v>
      </c>
      <c r="C273" s="8" t="s">
        <v>301</v>
      </c>
      <c r="D273" s="5">
        <v>6004</v>
      </c>
      <c r="E273" s="9">
        <f t="shared" si="32"/>
        <v>1080.72</v>
      </c>
      <c r="F273" s="18">
        <v>1127</v>
      </c>
      <c r="G273" s="3">
        <f t="shared" si="33"/>
        <v>104.28233029831964</v>
      </c>
      <c r="H273" s="5">
        <v>120</v>
      </c>
      <c r="I273" s="18">
        <v>123</v>
      </c>
      <c r="J273" s="3">
        <f t="shared" si="34"/>
        <v>102.49999999999999</v>
      </c>
      <c r="K273" s="1">
        <v>95</v>
      </c>
      <c r="L273" s="1">
        <v>24</v>
      </c>
      <c r="M273" s="3">
        <f t="shared" si="35"/>
        <v>25.263157894736842</v>
      </c>
      <c r="N273" s="1">
        <v>48</v>
      </c>
      <c r="O273" s="3">
        <f t="shared" si="36"/>
        <v>50.526315789473685</v>
      </c>
      <c r="P273" s="3">
        <f t="shared" si="37"/>
        <v>92.149999999999991</v>
      </c>
      <c r="Q273" s="1">
        <v>27</v>
      </c>
      <c r="R273" s="3">
        <f t="shared" si="38"/>
        <v>29.300054259359744</v>
      </c>
      <c r="S273" s="5">
        <v>108</v>
      </c>
      <c r="T273" s="18">
        <v>129</v>
      </c>
      <c r="U273" s="3">
        <f t="shared" si="39"/>
        <v>119.44444444444444</v>
      </c>
    </row>
    <row r="274" spans="1:21">
      <c r="A274" s="15">
        <v>252</v>
      </c>
      <c r="B274" s="5" t="s">
        <v>275</v>
      </c>
      <c r="C274" s="8" t="s">
        <v>279</v>
      </c>
      <c r="D274" s="5">
        <v>10713</v>
      </c>
      <c r="E274" s="9">
        <f t="shared" si="32"/>
        <v>1928.34</v>
      </c>
      <c r="F274" s="18">
        <v>1446</v>
      </c>
      <c r="G274" s="3">
        <f t="shared" si="33"/>
        <v>74.986776190920693</v>
      </c>
      <c r="H274" s="5">
        <v>182</v>
      </c>
      <c r="I274" s="18">
        <v>192</v>
      </c>
      <c r="J274" s="3">
        <f t="shared" si="34"/>
        <v>105.4945054945055</v>
      </c>
      <c r="K274" s="1">
        <v>156</v>
      </c>
      <c r="L274" s="1">
        <v>40</v>
      </c>
      <c r="M274" s="3">
        <f t="shared" si="35"/>
        <v>25.641025641025639</v>
      </c>
      <c r="N274" s="1">
        <v>74</v>
      </c>
      <c r="O274" s="3">
        <f t="shared" si="36"/>
        <v>47.435897435897431</v>
      </c>
      <c r="P274" s="3">
        <f t="shared" si="37"/>
        <v>151.32</v>
      </c>
      <c r="Q274" s="1">
        <v>53</v>
      </c>
      <c r="R274" s="3">
        <f t="shared" si="38"/>
        <v>35.025112344699977</v>
      </c>
      <c r="S274" s="5">
        <v>170</v>
      </c>
      <c r="T274" s="18">
        <v>186</v>
      </c>
      <c r="U274" s="3">
        <f t="shared" si="39"/>
        <v>109.41176470588236</v>
      </c>
    </row>
    <row r="275" spans="1:21">
      <c r="A275" s="15">
        <v>253</v>
      </c>
      <c r="B275" s="5" t="s">
        <v>275</v>
      </c>
      <c r="C275" s="8" t="s">
        <v>280</v>
      </c>
      <c r="D275" s="5">
        <v>7950</v>
      </c>
      <c r="E275" s="9">
        <f t="shared" si="32"/>
        <v>1431</v>
      </c>
      <c r="F275" s="18">
        <v>1432</v>
      </c>
      <c r="G275" s="3">
        <f t="shared" si="33"/>
        <v>100.06988120195668</v>
      </c>
      <c r="H275" s="5">
        <v>173</v>
      </c>
      <c r="I275" s="18">
        <v>131</v>
      </c>
      <c r="J275" s="3">
        <f t="shared" si="34"/>
        <v>75.72254335260115</v>
      </c>
      <c r="K275" s="1">
        <v>95</v>
      </c>
      <c r="L275" s="1">
        <v>25</v>
      </c>
      <c r="M275" s="3">
        <f t="shared" si="35"/>
        <v>26.315789473684209</v>
      </c>
      <c r="N275" s="1">
        <v>37</v>
      </c>
      <c r="O275" s="3">
        <f t="shared" si="36"/>
        <v>38.94736842105263</v>
      </c>
      <c r="P275" s="3">
        <f t="shared" si="37"/>
        <v>92.149999999999991</v>
      </c>
      <c r="Q275" s="1">
        <v>26</v>
      </c>
      <c r="R275" s="3">
        <f t="shared" si="38"/>
        <v>28.214867064568637</v>
      </c>
      <c r="S275" s="5">
        <v>157</v>
      </c>
      <c r="T275" s="18">
        <v>135</v>
      </c>
      <c r="U275" s="3">
        <f t="shared" si="39"/>
        <v>85.98726114649682</v>
      </c>
    </row>
    <row r="276" spans="1:21">
      <c r="A276" s="15">
        <v>273</v>
      </c>
      <c r="B276" s="5" t="s">
        <v>275</v>
      </c>
      <c r="C276" s="8" t="s">
        <v>299</v>
      </c>
      <c r="D276" s="5">
        <v>8431</v>
      </c>
      <c r="E276" s="9">
        <f t="shared" si="32"/>
        <v>1517.58</v>
      </c>
      <c r="F276" s="18">
        <v>1548</v>
      </c>
      <c r="G276" s="3">
        <f t="shared" si="33"/>
        <v>102.00450717589848</v>
      </c>
      <c r="H276" s="5">
        <v>160</v>
      </c>
      <c r="I276" s="18">
        <v>171</v>
      </c>
      <c r="J276" s="3">
        <f t="shared" si="34"/>
        <v>106.87500000000001</v>
      </c>
      <c r="K276" s="1">
        <v>122</v>
      </c>
      <c r="L276" s="1">
        <v>34</v>
      </c>
      <c r="M276" s="3">
        <f t="shared" si="35"/>
        <v>27.868852459016392</v>
      </c>
      <c r="N276" s="1">
        <v>95</v>
      </c>
      <c r="O276" s="3">
        <f t="shared" si="36"/>
        <v>77.868852459016395</v>
      </c>
      <c r="P276" s="3">
        <f t="shared" si="37"/>
        <v>118.34</v>
      </c>
      <c r="Q276" s="1">
        <v>34</v>
      </c>
      <c r="R276" s="3">
        <f t="shared" si="38"/>
        <v>28.730775730944735</v>
      </c>
      <c r="S276" s="5">
        <v>146</v>
      </c>
      <c r="T276" s="18">
        <v>170</v>
      </c>
      <c r="U276" s="3">
        <f t="shared" si="39"/>
        <v>116.43835616438356</v>
      </c>
    </row>
    <row r="277" spans="1:21">
      <c r="A277" s="15">
        <v>271</v>
      </c>
      <c r="B277" s="5" t="s">
        <v>275</v>
      </c>
      <c r="C277" s="8" t="s">
        <v>297</v>
      </c>
      <c r="D277" s="5">
        <v>8067</v>
      </c>
      <c r="E277" s="9">
        <f t="shared" si="32"/>
        <v>1452.06</v>
      </c>
      <c r="F277" s="18">
        <v>999</v>
      </c>
      <c r="G277" s="3">
        <f t="shared" si="33"/>
        <v>68.798809966530314</v>
      </c>
      <c r="H277" s="5">
        <v>132</v>
      </c>
      <c r="I277" s="18">
        <v>129</v>
      </c>
      <c r="J277" s="3">
        <f t="shared" si="34"/>
        <v>97.727272727272734</v>
      </c>
      <c r="K277" s="1">
        <v>92</v>
      </c>
      <c r="L277" s="1">
        <v>27</v>
      </c>
      <c r="M277" s="3">
        <f t="shared" si="35"/>
        <v>29.347826086956523</v>
      </c>
      <c r="N277" s="1">
        <v>41</v>
      </c>
      <c r="O277" s="3">
        <f t="shared" si="36"/>
        <v>44.565217391304344</v>
      </c>
      <c r="P277" s="3">
        <f t="shared" si="37"/>
        <v>89.24</v>
      </c>
      <c r="Q277" s="1">
        <v>29</v>
      </c>
      <c r="R277" s="3">
        <f t="shared" si="38"/>
        <v>32.496638278798748</v>
      </c>
      <c r="S277" s="5">
        <v>120</v>
      </c>
      <c r="T277" s="18">
        <v>104</v>
      </c>
      <c r="U277" s="3">
        <f t="shared" si="39"/>
        <v>86.666666666666671</v>
      </c>
    </row>
    <row r="278" spans="1:21">
      <c r="A278" s="15">
        <v>279</v>
      </c>
      <c r="B278" s="5" t="s">
        <v>275</v>
      </c>
      <c r="C278" s="8" t="s">
        <v>305</v>
      </c>
      <c r="D278" s="5">
        <v>6900</v>
      </c>
      <c r="E278" s="9">
        <f t="shared" si="32"/>
        <v>1242</v>
      </c>
      <c r="F278" s="18">
        <v>1066</v>
      </c>
      <c r="G278" s="3">
        <f t="shared" si="33"/>
        <v>85.829307568438011</v>
      </c>
      <c r="H278" s="5">
        <v>144</v>
      </c>
      <c r="I278" s="18">
        <v>148</v>
      </c>
      <c r="J278" s="3">
        <f t="shared" si="34"/>
        <v>102.77777777777777</v>
      </c>
      <c r="K278" s="1">
        <v>93</v>
      </c>
      <c r="L278" s="1">
        <v>28</v>
      </c>
      <c r="M278" s="3">
        <f t="shared" si="35"/>
        <v>30.107526881720432</v>
      </c>
      <c r="N278" s="1">
        <v>0</v>
      </c>
      <c r="O278" s="3">
        <f t="shared" si="36"/>
        <v>0</v>
      </c>
      <c r="P278" s="3">
        <f t="shared" si="37"/>
        <v>90.21</v>
      </c>
      <c r="Q278" s="1">
        <v>25</v>
      </c>
      <c r="R278" s="3">
        <f t="shared" si="38"/>
        <v>27.713113845471682</v>
      </c>
      <c r="S278" s="5">
        <v>131</v>
      </c>
      <c r="T278" s="18">
        <v>127</v>
      </c>
      <c r="U278" s="3">
        <f t="shared" si="39"/>
        <v>96.946564885496173</v>
      </c>
    </row>
    <row r="279" spans="1:21">
      <c r="A279" s="15">
        <v>276</v>
      </c>
      <c r="B279" s="5" t="s">
        <v>275</v>
      </c>
      <c r="C279" s="8" t="s">
        <v>302</v>
      </c>
      <c r="D279" s="5">
        <v>9577</v>
      </c>
      <c r="E279" s="9">
        <f t="shared" si="32"/>
        <v>1723.86</v>
      </c>
      <c r="F279" s="18">
        <v>1429</v>
      </c>
      <c r="G279" s="3">
        <f t="shared" si="33"/>
        <v>82.895362732472478</v>
      </c>
      <c r="H279" s="5">
        <v>187</v>
      </c>
      <c r="I279" s="18">
        <v>178</v>
      </c>
      <c r="J279" s="3">
        <f t="shared" si="34"/>
        <v>95.18716577540107</v>
      </c>
      <c r="K279" s="1">
        <v>131</v>
      </c>
      <c r="L279" s="1">
        <v>40</v>
      </c>
      <c r="M279" s="3">
        <f t="shared" si="35"/>
        <v>30.534351145038169</v>
      </c>
      <c r="N279" s="1">
        <v>85</v>
      </c>
      <c r="O279" s="3">
        <f t="shared" si="36"/>
        <v>64.885496183206101</v>
      </c>
      <c r="P279" s="3">
        <f t="shared" si="37"/>
        <v>127.07</v>
      </c>
      <c r="Q279" s="1">
        <v>33</v>
      </c>
      <c r="R279" s="3">
        <f t="shared" si="38"/>
        <v>25.969937829542772</v>
      </c>
      <c r="S279" s="5">
        <v>170</v>
      </c>
      <c r="T279" s="18">
        <v>173</v>
      </c>
      <c r="U279" s="3">
        <f t="shared" si="39"/>
        <v>101.76470588235293</v>
      </c>
    </row>
    <row r="280" spans="1:21">
      <c r="A280" s="15">
        <v>278</v>
      </c>
      <c r="B280" s="5" t="s">
        <v>275</v>
      </c>
      <c r="C280" s="8" t="s">
        <v>304</v>
      </c>
      <c r="D280" s="5">
        <v>8122</v>
      </c>
      <c r="E280" s="9">
        <f t="shared" si="32"/>
        <v>1461.96</v>
      </c>
      <c r="F280" s="18">
        <v>1150</v>
      </c>
      <c r="G280" s="3">
        <f t="shared" si="33"/>
        <v>78.661522887083095</v>
      </c>
      <c r="H280" s="5">
        <v>156</v>
      </c>
      <c r="I280" s="18">
        <v>151</v>
      </c>
      <c r="J280" s="3">
        <f t="shared" si="34"/>
        <v>96.794871794871796</v>
      </c>
      <c r="K280" s="1">
        <v>111</v>
      </c>
      <c r="L280" s="1">
        <v>34</v>
      </c>
      <c r="M280" s="3">
        <f t="shared" si="35"/>
        <v>30.630630630630627</v>
      </c>
      <c r="N280" s="1">
        <v>49</v>
      </c>
      <c r="O280" s="3">
        <f t="shared" si="36"/>
        <v>44.144144144144143</v>
      </c>
      <c r="P280" s="3">
        <f t="shared" si="37"/>
        <v>107.67</v>
      </c>
      <c r="Q280" s="1">
        <v>37</v>
      </c>
      <c r="R280" s="3">
        <f t="shared" si="38"/>
        <v>34.364261168384878</v>
      </c>
      <c r="S280" s="5">
        <v>142</v>
      </c>
      <c r="T280" s="18">
        <v>143</v>
      </c>
      <c r="U280" s="3">
        <f t="shared" si="39"/>
        <v>100.70422535211267</v>
      </c>
    </row>
    <row r="281" spans="1:21">
      <c r="A281" s="15">
        <v>250</v>
      </c>
      <c r="B281" s="5" t="s">
        <v>275</v>
      </c>
      <c r="C281" s="8" t="s">
        <v>277</v>
      </c>
      <c r="D281" s="5">
        <v>10708</v>
      </c>
      <c r="E281" s="9">
        <f t="shared" si="32"/>
        <v>1927.4399999999998</v>
      </c>
      <c r="F281" s="18">
        <v>1612</v>
      </c>
      <c r="G281" s="3">
        <f t="shared" si="33"/>
        <v>83.634250612211019</v>
      </c>
      <c r="H281" s="5">
        <f>185+6</f>
        <v>191</v>
      </c>
      <c r="I281" s="18">
        <v>168</v>
      </c>
      <c r="J281" s="3">
        <f t="shared" si="34"/>
        <v>87.958115183246079</v>
      </c>
      <c r="K281" s="1">
        <v>122</v>
      </c>
      <c r="L281" s="1">
        <v>40</v>
      </c>
      <c r="M281" s="3">
        <f t="shared" si="35"/>
        <v>32.786885245901637</v>
      </c>
      <c r="N281" s="1">
        <v>1</v>
      </c>
      <c r="O281" s="3">
        <f t="shared" si="36"/>
        <v>0.81967213114754101</v>
      </c>
      <c r="P281" s="3">
        <f t="shared" si="37"/>
        <v>118.34</v>
      </c>
      <c r="Q281" s="1">
        <v>48</v>
      </c>
      <c r="R281" s="3">
        <f t="shared" si="38"/>
        <v>40.561095149569034</v>
      </c>
      <c r="S281" s="5">
        <f>168-6</f>
        <v>162</v>
      </c>
      <c r="T281" s="18">
        <v>150</v>
      </c>
      <c r="U281" s="3">
        <f t="shared" si="39"/>
        <v>92.592592592592595</v>
      </c>
    </row>
    <row r="282" spans="1:21">
      <c r="A282" s="15">
        <v>266</v>
      </c>
      <c r="B282" s="5" t="s">
        <v>275</v>
      </c>
      <c r="C282" s="8" t="s">
        <v>292</v>
      </c>
      <c r="D282" s="5">
        <v>8400</v>
      </c>
      <c r="E282" s="9">
        <f t="shared" si="32"/>
        <v>1512</v>
      </c>
      <c r="F282" s="18">
        <v>1333</v>
      </c>
      <c r="G282" s="3">
        <f t="shared" si="33"/>
        <v>88.161375661375658</v>
      </c>
      <c r="H282" s="5">
        <v>157</v>
      </c>
      <c r="I282" s="18">
        <v>145</v>
      </c>
      <c r="J282" s="3">
        <f t="shared" si="34"/>
        <v>92.356687898089177</v>
      </c>
      <c r="K282" s="1">
        <v>109</v>
      </c>
      <c r="L282" s="1">
        <v>36</v>
      </c>
      <c r="M282" s="3">
        <f t="shared" si="35"/>
        <v>33.027522935779821</v>
      </c>
      <c r="N282" s="1">
        <v>48</v>
      </c>
      <c r="O282" s="3">
        <f t="shared" si="36"/>
        <v>44.036697247706428</v>
      </c>
      <c r="P282" s="3">
        <f t="shared" si="37"/>
        <v>105.73</v>
      </c>
      <c r="Q282" s="1">
        <v>35</v>
      </c>
      <c r="R282" s="3">
        <f t="shared" si="38"/>
        <v>33.10318736404048</v>
      </c>
      <c r="S282" s="5">
        <v>143</v>
      </c>
      <c r="T282" s="18">
        <v>153</v>
      </c>
      <c r="U282" s="3">
        <f t="shared" si="39"/>
        <v>106.993006993007</v>
      </c>
    </row>
    <row r="283" spans="1:21">
      <c r="A283" s="15">
        <v>272</v>
      </c>
      <c r="B283" s="5" t="s">
        <v>275</v>
      </c>
      <c r="C283" s="8" t="s">
        <v>298</v>
      </c>
      <c r="D283" s="5">
        <v>5065</v>
      </c>
      <c r="E283" s="9">
        <f t="shared" ref="E283:E332" si="40">D283*18%</f>
        <v>911.69999999999993</v>
      </c>
      <c r="F283" s="18">
        <v>857</v>
      </c>
      <c r="G283" s="3">
        <f t="shared" ref="G283:G332" si="41">F283/E283*100</f>
        <v>94.000219370406938</v>
      </c>
      <c r="H283" s="5">
        <v>99</v>
      </c>
      <c r="I283" s="18">
        <v>83</v>
      </c>
      <c r="J283" s="3">
        <f t="shared" ref="J283:J332" si="42">I283/H283*100</f>
        <v>83.838383838383834</v>
      </c>
      <c r="K283" s="1">
        <v>63</v>
      </c>
      <c r="L283" s="1">
        <v>21</v>
      </c>
      <c r="M283" s="3">
        <f t="shared" si="35"/>
        <v>33.333333333333329</v>
      </c>
      <c r="N283" s="1">
        <v>12</v>
      </c>
      <c r="O283" s="3">
        <f t="shared" si="36"/>
        <v>19.047619047619047</v>
      </c>
      <c r="P283" s="3">
        <f t="shared" si="37"/>
        <v>61.11</v>
      </c>
      <c r="Q283" s="1">
        <v>19</v>
      </c>
      <c r="R283" s="3">
        <f t="shared" si="38"/>
        <v>31.091474390443462</v>
      </c>
      <c r="S283" s="5">
        <v>90</v>
      </c>
      <c r="T283" s="18">
        <v>93</v>
      </c>
      <c r="U283" s="3">
        <f t="shared" si="39"/>
        <v>103.33333333333334</v>
      </c>
    </row>
    <row r="284" spans="1:21">
      <c r="A284" s="15">
        <v>251</v>
      </c>
      <c r="B284" s="5" t="s">
        <v>275</v>
      </c>
      <c r="C284" s="8" t="s">
        <v>278</v>
      </c>
      <c r="D284" s="5">
        <v>9956</v>
      </c>
      <c r="E284" s="9">
        <f t="shared" si="40"/>
        <v>1792.08</v>
      </c>
      <c r="F284" s="18">
        <v>2047</v>
      </c>
      <c r="G284" s="3">
        <f t="shared" si="41"/>
        <v>114.22481139234857</v>
      </c>
      <c r="H284" s="5">
        <v>204</v>
      </c>
      <c r="I284" s="18">
        <v>192</v>
      </c>
      <c r="J284" s="3">
        <f t="shared" si="42"/>
        <v>94.117647058823522</v>
      </c>
      <c r="K284" s="1">
        <v>128</v>
      </c>
      <c r="L284" s="1">
        <v>47</v>
      </c>
      <c r="M284" s="3">
        <f t="shared" si="35"/>
        <v>36.71875</v>
      </c>
      <c r="N284" s="1">
        <v>84</v>
      </c>
      <c r="O284" s="3">
        <f t="shared" si="36"/>
        <v>65.625</v>
      </c>
      <c r="P284" s="3">
        <f t="shared" si="37"/>
        <v>124.16</v>
      </c>
      <c r="Q284" s="1">
        <v>30</v>
      </c>
      <c r="R284" s="3">
        <f t="shared" si="38"/>
        <v>24.162371134020617</v>
      </c>
      <c r="S284" s="5">
        <v>172</v>
      </c>
      <c r="T284" s="18">
        <v>167</v>
      </c>
      <c r="U284" s="3">
        <f t="shared" si="39"/>
        <v>97.093023255813947</v>
      </c>
    </row>
    <row r="285" spans="1:21">
      <c r="A285" s="15">
        <v>274</v>
      </c>
      <c r="B285" s="5" t="s">
        <v>275</v>
      </c>
      <c r="C285" s="8" t="s">
        <v>300</v>
      </c>
      <c r="D285" s="5">
        <v>12725</v>
      </c>
      <c r="E285" s="9">
        <f t="shared" si="40"/>
        <v>2290.5</v>
      </c>
      <c r="F285" s="18">
        <v>1362</v>
      </c>
      <c r="G285" s="3">
        <f t="shared" si="41"/>
        <v>59.462999345121148</v>
      </c>
      <c r="H285" s="5">
        <v>187</v>
      </c>
      <c r="I285" s="18">
        <v>169</v>
      </c>
      <c r="J285" s="3">
        <f t="shared" si="42"/>
        <v>90.37433155080214</v>
      </c>
      <c r="K285" s="1">
        <v>132</v>
      </c>
      <c r="L285" s="1">
        <v>51</v>
      </c>
      <c r="M285" s="3">
        <f t="shared" si="35"/>
        <v>38.636363636363633</v>
      </c>
      <c r="N285" s="1">
        <v>95</v>
      </c>
      <c r="O285" s="3">
        <f t="shared" si="36"/>
        <v>71.969696969696969</v>
      </c>
      <c r="P285" s="3">
        <f t="shared" si="37"/>
        <v>128.04</v>
      </c>
      <c r="Q285" s="1">
        <v>44</v>
      </c>
      <c r="R285" s="3">
        <f t="shared" si="38"/>
        <v>34.364261168384878</v>
      </c>
      <c r="S285" s="5">
        <v>170</v>
      </c>
      <c r="T285" s="18">
        <v>168</v>
      </c>
      <c r="U285" s="3">
        <f t="shared" si="39"/>
        <v>98.82352941176471</v>
      </c>
    </row>
    <row r="286" spans="1:21">
      <c r="A286" s="15">
        <v>277</v>
      </c>
      <c r="B286" s="5" t="s">
        <v>275</v>
      </c>
      <c r="C286" s="8" t="s">
        <v>303</v>
      </c>
      <c r="D286" s="5">
        <v>7447</v>
      </c>
      <c r="E286" s="9">
        <f t="shared" si="40"/>
        <v>1340.46</v>
      </c>
      <c r="F286" s="18">
        <v>1293</v>
      </c>
      <c r="G286" s="3">
        <f t="shared" si="41"/>
        <v>96.459424376706508</v>
      </c>
      <c r="H286" s="5">
        <v>147</v>
      </c>
      <c r="I286" s="18">
        <v>146</v>
      </c>
      <c r="J286" s="3">
        <f t="shared" si="42"/>
        <v>99.319727891156461</v>
      </c>
      <c r="K286" s="1">
        <v>110</v>
      </c>
      <c r="L286" s="1">
        <v>43</v>
      </c>
      <c r="M286" s="3">
        <f t="shared" si="35"/>
        <v>39.090909090909093</v>
      </c>
      <c r="N286" s="1">
        <v>82</v>
      </c>
      <c r="O286" s="3">
        <f t="shared" si="36"/>
        <v>74.545454545454547</v>
      </c>
      <c r="P286" s="3">
        <f t="shared" si="37"/>
        <v>106.7</v>
      </c>
      <c r="Q286" s="1">
        <v>33</v>
      </c>
      <c r="R286" s="3">
        <f t="shared" si="38"/>
        <v>30.927835051546392</v>
      </c>
      <c r="S286" s="5">
        <v>134</v>
      </c>
      <c r="T286" s="18">
        <v>144</v>
      </c>
      <c r="U286" s="3">
        <f t="shared" si="39"/>
        <v>107.46268656716418</v>
      </c>
    </row>
    <row r="287" spans="1:21">
      <c r="A287" s="15">
        <v>364</v>
      </c>
      <c r="B287" s="5" t="s">
        <v>369</v>
      </c>
      <c r="C287" s="8" t="s">
        <v>391</v>
      </c>
      <c r="D287" s="8">
        <v>5699</v>
      </c>
      <c r="E287" s="9">
        <f t="shared" si="40"/>
        <v>1025.82</v>
      </c>
      <c r="F287" s="18">
        <v>826</v>
      </c>
      <c r="G287" s="3">
        <f t="shared" si="41"/>
        <v>80.520949094383028</v>
      </c>
      <c r="H287" s="2">
        <v>76</v>
      </c>
      <c r="I287" s="18">
        <v>76</v>
      </c>
      <c r="J287" s="3">
        <f t="shared" si="42"/>
        <v>100</v>
      </c>
      <c r="K287" s="1">
        <v>61</v>
      </c>
      <c r="L287" s="1">
        <v>0</v>
      </c>
      <c r="M287" s="3">
        <f t="shared" si="35"/>
        <v>0</v>
      </c>
      <c r="N287" s="1">
        <v>2</v>
      </c>
      <c r="O287" s="3">
        <f t="shared" si="36"/>
        <v>3.278688524590164</v>
      </c>
      <c r="P287" s="3">
        <f t="shared" si="37"/>
        <v>59.17</v>
      </c>
      <c r="Q287" s="1">
        <v>2</v>
      </c>
      <c r="R287" s="3">
        <f t="shared" si="38"/>
        <v>3.3800912624640862</v>
      </c>
      <c r="S287" s="2">
        <v>67</v>
      </c>
      <c r="T287" s="18">
        <v>43</v>
      </c>
      <c r="U287" s="3">
        <f t="shared" si="39"/>
        <v>64.179104477611943</v>
      </c>
    </row>
    <row r="288" spans="1:21">
      <c r="A288" s="15">
        <v>360</v>
      </c>
      <c r="B288" s="5" t="s">
        <v>369</v>
      </c>
      <c r="C288" s="8" t="s">
        <v>387</v>
      </c>
      <c r="D288" s="8">
        <v>10173</v>
      </c>
      <c r="E288" s="9">
        <f t="shared" si="40"/>
        <v>1831.1399999999999</v>
      </c>
      <c r="F288" s="18">
        <v>1151</v>
      </c>
      <c r="G288" s="3">
        <f t="shared" si="41"/>
        <v>62.8570180324825</v>
      </c>
      <c r="H288" s="2">
        <v>141</v>
      </c>
      <c r="I288" s="18">
        <v>103</v>
      </c>
      <c r="J288" s="3">
        <f t="shared" si="42"/>
        <v>73.049645390070921</v>
      </c>
      <c r="K288" s="1">
        <v>78</v>
      </c>
      <c r="L288" s="1">
        <v>2</v>
      </c>
      <c r="M288" s="3">
        <f t="shared" si="35"/>
        <v>2.5641025641025639</v>
      </c>
      <c r="N288" s="1">
        <v>0</v>
      </c>
      <c r="O288" s="3">
        <f t="shared" si="36"/>
        <v>0</v>
      </c>
      <c r="P288" s="3">
        <f t="shared" si="37"/>
        <v>75.66</v>
      </c>
      <c r="Q288" s="1">
        <v>1</v>
      </c>
      <c r="R288" s="3">
        <f t="shared" si="38"/>
        <v>1.3217023526301876</v>
      </c>
      <c r="S288" s="2">
        <v>131</v>
      </c>
      <c r="T288" s="18">
        <v>9</v>
      </c>
      <c r="U288" s="3">
        <f t="shared" si="39"/>
        <v>6.8702290076335881</v>
      </c>
    </row>
    <row r="289" spans="1:21">
      <c r="A289" s="15">
        <v>347</v>
      </c>
      <c r="B289" s="5" t="s">
        <v>369</v>
      </c>
      <c r="C289" s="8" t="s">
        <v>375</v>
      </c>
      <c r="D289" s="8">
        <v>4638</v>
      </c>
      <c r="E289" s="9">
        <f t="shared" si="40"/>
        <v>834.83999999999992</v>
      </c>
      <c r="F289" s="18">
        <v>833</v>
      </c>
      <c r="G289" s="3">
        <f t="shared" si="41"/>
        <v>99.779598485937441</v>
      </c>
      <c r="H289" s="2">
        <v>54</v>
      </c>
      <c r="I289" s="18">
        <v>56</v>
      </c>
      <c r="J289" s="3">
        <f t="shared" si="42"/>
        <v>103.7037037037037</v>
      </c>
      <c r="K289" s="1">
        <v>32</v>
      </c>
      <c r="L289" s="1">
        <v>1</v>
      </c>
      <c r="M289" s="3">
        <f t="shared" si="35"/>
        <v>3.125</v>
      </c>
      <c r="N289" s="1">
        <v>0</v>
      </c>
      <c r="O289" s="3">
        <f t="shared" si="36"/>
        <v>0</v>
      </c>
      <c r="P289" s="3">
        <f t="shared" si="37"/>
        <v>31.04</v>
      </c>
      <c r="Q289" s="1">
        <v>3</v>
      </c>
      <c r="R289" s="3">
        <f t="shared" si="38"/>
        <v>9.6649484536082486</v>
      </c>
      <c r="S289" s="2">
        <v>50</v>
      </c>
      <c r="T289" s="18">
        <v>37</v>
      </c>
      <c r="U289" s="3">
        <f t="shared" si="39"/>
        <v>74</v>
      </c>
    </row>
    <row r="290" spans="1:21">
      <c r="A290" s="15">
        <v>385</v>
      </c>
      <c r="B290" s="5" t="s">
        <v>369</v>
      </c>
      <c r="C290" s="8" t="s">
        <v>274</v>
      </c>
      <c r="D290" s="8">
        <v>8105</v>
      </c>
      <c r="E290" s="9">
        <f t="shared" si="40"/>
        <v>1458.8999999999999</v>
      </c>
      <c r="F290" s="18">
        <v>763</v>
      </c>
      <c r="G290" s="3">
        <f t="shared" si="41"/>
        <v>52.299677839468096</v>
      </c>
      <c r="H290" s="2">
        <v>111</v>
      </c>
      <c r="I290" s="18">
        <v>105</v>
      </c>
      <c r="J290" s="3">
        <f t="shared" si="42"/>
        <v>94.594594594594597</v>
      </c>
      <c r="K290" s="1">
        <v>81</v>
      </c>
      <c r="L290" s="1">
        <v>3</v>
      </c>
      <c r="M290" s="3">
        <f t="shared" si="35"/>
        <v>3.7037037037037033</v>
      </c>
      <c r="N290" s="1">
        <v>0</v>
      </c>
      <c r="O290" s="3">
        <f t="shared" si="36"/>
        <v>0</v>
      </c>
      <c r="P290" s="3">
        <f t="shared" si="37"/>
        <v>78.569999999999993</v>
      </c>
      <c r="Q290" s="1">
        <v>20</v>
      </c>
      <c r="R290" s="3">
        <f t="shared" si="38"/>
        <v>25.455008272877688</v>
      </c>
      <c r="S290" s="2">
        <v>95</v>
      </c>
      <c r="T290" s="18">
        <v>95</v>
      </c>
      <c r="U290" s="3">
        <f t="shared" si="39"/>
        <v>100</v>
      </c>
    </row>
    <row r="291" spans="1:21">
      <c r="A291" s="15">
        <v>351</v>
      </c>
      <c r="B291" s="5" t="s">
        <v>369</v>
      </c>
      <c r="C291" s="8" t="s">
        <v>379</v>
      </c>
      <c r="D291" s="8">
        <v>8377</v>
      </c>
      <c r="E291" s="9">
        <f t="shared" si="40"/>
        <v>1507.86</v>
      </c>
      <c r="F291" s="18">
        <v>1089</v>
      </c>
      <c r="G291" s="3">
        <f t="shared" si="41"/>
        <v>72.221559030679245</v>
      </c>
      <c r="H291" s="2">
        <v>95</v>
      </c>
      <c r="I291" s="18">
        <v>89</v>
      </c>
      <c r="J291" s="3">
        <f t="shared" si="42"/>
        <v>93.684210526315795</v>
      </c>
      <c r="K291" s="1">
        <v>68</v>
      </c>
      <c r="L291" s="1">
        <v>4</v>
      </c>
      <c r="M291" s="3">
        <f t="shared" si="35"/>
        <v>5.8823529411764701</v>
      </c>
      <c r="N291" s="1">
        <v>0</v>
      </c>
      <c r="O291" s="3">
        <f t="shared" si="36"/>
        <v>0</v>
      </c>
      <c r="P291" s="3">
        <f t="shared" si="37"/>
        <v>65.959999999999994</v>
      </c>
      <c r="Q291" s="1">
        <v>12</v>
      </c>
      <c r="R291" s="3">
        <f t="shared" si="38"/>
        <v>18.192844147968469</v>
      </c>
      <c r="S291" s="2">
        <v>85</v>
      </c>
      <c r="T291" s="18">
        <v>77</v>
      </c>
      <c r="U291" s="3">
        <f t="shared" si="39"/>
        <v>90.588235294117652</v>
      </c>
    </row>
    <row r="292" spans="1:21">
      <c r="A292" s="15">
        <v>387</v>
      </c>
      <c r="B292" s="5" t="s">
        <v>369</v>
      </c>
      <c r="C292" s="8" t="s">
        <v>410</v>
      </c>
      <c r="D292" s="8">
        <v>7801</v>
      </c>
      <c r="E292" s="9">
        <f t="shared" si="40"/>
        <v>1404.1799999999998</v>
      </c>
      <c r="F292" s="18">
        <v>1213</v>
      </c>
      <c r="G292" s="3">
        <f t="shared" si="41"/>
        <v>86.384936404164719</v>
      </c>
      <c r="H292" s="2">
        <v>112</v>
      </c>
      <c r="I292" s="18">
        <v>103</v>
      </c>
      <c r="J292" s="3">
        <f t="shared" si="42"/>
        <v>91.964285714285708</v>
      </c>
      <c r="K292" s="1">
        <v>51</v>
      </c>
      <c r="L292" s="1">
        <v>3</v>
      </c>
      <c r="M292" s="3">
        <f t="shared" si="35"/>
        <v>5.8823529411764701</v>
      </c>
      <c r="N292" s="1">
        <v>19</v>
      </c>
      <c r="O292" s="3">
        <f t="shared" si="36"/>
        <v>37.254901960784316</v>
      </c>
      <c r="P292" s="3">
        <f t="shared" si="37"/>
        <v>49.47</v>
      </c>
      <c r="Q292" s="1">
        <v>13</v>
      </c>
      <c r="R292" s="3">
        <f t="shared" si="38"/>
        <v>26.278552658176675</v>
      </c>
      <c r="S292" s="2">
        <v>102</v>
      </c>
      <c r="T292" s="18">
        <v>95</v>
      </c>
      <c r="U292" s="3">
        <f t="shared" si="39"/>
        <v>93.137254901960787</v>
      </c>
    </row>
    <row r="293" spans="1:21">
      <c r="A293" s="15">
        <v>372</v>
      </c>
      <c r="B293" s="5" t="s">
        <v>369</v>
      </c>
      <c r="C293" s="8" t="s">
        <v>398</v>
      </c>
      <c r="D293" s="8">
        <v>9297</v>
      </c>
      <c r="E293" s="9">
        <f t="shared" si="40"/>
        <v>1673.46</v>
      </c>
      <c r="F293" s="18">
        <v>1382</v>
      </c>
      <c r="G293" s="3">
        <f t="shared" si="41"/>
        <v>82.583390101944474</v>
      </c>
      <c r="H293" s="2">
        <v>106</v>
      </c>
      <c r="I293" s="18">
        <v>100</v>
      </c>
      <c r="J293" s="3">
        <f t="shared" si="42"/>
        <v>94.339622641509436</v>
      </c>
      <c r="K293" s="1">
        <v>74</v>
      </c>
      <c r="L293" s="1">
        <v>5</v>
      </c>
      <c r="M293" s="3">
        <f t="shared" si="35"/>
        <v>6.756756756756757</v>
      </c>
      <c r="N293" s="1">
        <v>12</v>
      </c>
      <c r="O293" s="3">
        <f t="shared" si="36"/>
        <v>16.216216216216218</v>
      </c>
      <c r="P293" s="3">
        <f t="shared" si="37"/>
        <v>71.78</v>
      </c>
      <c r="Q293" s="1">
        <v>9</v>
      </c>
      <c r="R293" s="3">
        <f t="shared" si="38"/>
        <v>12.538311507383673</v>
      </c>
      <c r="S293" s="2">
        <v>95</v>
      </c>
      <c r="T293" s="18">
        <v>74</v>
      </c>
      <c r="U293" s="3">
        <f t="shared" si="39"/>
        <v>77.89473684210526</v>
      </c>
    </row>
    <row r="294" spans="1:21">
      <c r="A294" s="15">
        <v>354</v>
      </c>
      <c r="B294" s="5" t="s">
        <v>369</v>
      </c>
      <c r="C294" s="8" t="s">
        <v>382</v>
      </c>
      <c r="D294" s="8">
        <v>9462</v>
      </c>
      <c r="E294" s="9">
        <f t="shared" si="40"/>
        <v>1703.1599999999999</v>
      </c>
      <c r="F294" s="18">
        <v>1039</v>
      </c>
      <c r="G294" s="3">
        <f t="shared" si="41"/>
        <v>61.004250921815931</v>
      </c>
      <c r="H294" s="2">
        <v>96</v>
      </c>
      <c r="I294" s="18">
        <v>97</v>
      </c>
      <c r="J294" s="3">
        <f t="shared" si="42"/>
        <v>101.04166666666667</v>
      </c>
      <c r="K294" s="1">
        <v>70</v>
      </c>
      <c r="L294" s="1">
        <v>5</v>
      </c>
      <c r="M294" s="3">
        <f t="shared" si="35"/>
        <v>7.1428571428571423</v>
      </c>
      <c r="N294" s="1">
        <v>0</v>
      </c>
      <c r="O294" s="3">
        <f t="shared" si="36"/>
        <v>0</v>
      </c>
      <c r="P294" s="3">
        <f t="shared" si="37"/>
        <v>67.899999999999991</v>
      </c>
      <c r="Q294" s="1">
        <v>18</v>
      </c>
      <c r="R294" s="3">
        <f t="shared" si="38"/>
        <v>26.509572901325484</v>
      </c>
      <c r="S294" s="2">
        <v>93</v>
      </c>
      <c r="T294" s="18">
        <v>97</v>
      </c>
      <c r="U294" s="3">
        <f t="shared" si="39"/>
        <v>104.3010752688172</v>
      </c>
    </row>
    <row r="295" spans="1:21">
      <c r="A295" s="15">
        <v>363</v>
      </c>
      <c r="B295" s="5" t="s">
        <v>369</v>
      </c>
      <c r="C295" s="8" t="s">
        <v>390</v>
      </c>
      <c r="D295" s="8">
        <v>6193</v>
      </c>
      <c r="E295" s="9">
        <f t="shared" si="40"/>
        <v>1114.74</v>
      </c>
      <c r="F295" s="18">
        <v>928</v>
      </c>
      <c r="G295" s="3">
        <f t="shared" si="41"/>
        <v>83.248111667294609</v>
      </c>
      <c r="H295" s="2">
        <v>86</v>
      </c>
      <c r="I295" s="18">
        <v>81</v>
      </c>
      <c r="J295" s="3">
        <f t="shared" si="42"/>
        <v>94.186046511627907</v>
      </c>
      <c r="K295" s="1">
        <v>56</v>
      </c>
      <c r="L295" s="1">
        <v>4</v>
      </c>
      <c r="M295" s="3">
        <f t="shared" si="35"/>
        <v>7.1428571428571423</v>
      </c>
      <c r="N295" s="1">
        <v>23</v>
      </c>
      <c r="O295" s="3">
        <f t="shared" si="36"/>
        <v>41.071428571428569</v>
      </c>
      <c r="P295" s="3">
        <f t="shared" si="37"/>
        <v>54.32</v>
      </c>
      <c r="Q295" s="1">
        <v>8</v>
      </c>
      <c r="R295" s="3">
        <f t="shared" si="38"/>
        <v>14.727540500736378</v>
      </c>
      <c r="S295" s="2">
        <v>76</v>
      </c>
      <c r="T295" s="18">
        <v>64</v>
      </c>
      <c r="U295" s="3">
        <f t="shared" si="39"/>
        <v>84.210526315789465</v>
      </c>
    </row>
    <row r="296" spans="1:21">
      <c r="A296" s="15">
        <v>375</v>
      </c>
      <c r="B296" s="5" t="s">
        <v>369</v>
      </c>
      <c r="C296" s="8" t="s">
        <v>401</v>
      </c>
      <c r="D296" s="8">
        <v>10208</v>
      </c>
      <c r="E296" s="9">
        <f t="shared" si="40"/>
        <v>1837.4399999999998</v>
      </c>
      <c r="F296" s="18">
        <v>1652</v>
      </c>
      <c r="G296" s="3">
        <f t="shared" si="41"/>
        <v>89.90769766631837</v>
      </c>
      <c r="H296" s="2">
        <v>135</v>
      </c>
      <c r="I296" s="18">
        <v>122</v>
      </c>
      <c r="J296" s="3">
        <f t="shared" si="42"/>
        <v>90.370370370370367</v>
      </c>
      <c r="K296" s="1">
        <v>86</v>
      </c>
      <c r="L296" s="1">
        <v>8</v>
      </c>
      <c r="M296" s="3">
        <f t="shared" si="35"/>
        <v>9.3023255813953494</v>
      </c>
      <c r="N296" s="1">
        <v>3</v>
      </c>
      <c r="O296" s="3">
        <f t="shared" si="36"/>
        <v>3.4883720930232558</v>
      </c>
      <c r="P296" s="3">
        <f t="shared" si="37"/>
        <v>83.42</v>
      </c>
      <c r="Q296" s="1">
        <v>22</v>
      </c>
      <c r="R296" s="3">
        <f t="shared" si="38"/>
        <v>26.372572524574444</v>
      </c>
      <c r="S296" s="2">
        <v>125</v>
      </c>
      <c r="T296" s="18">
        <v>113</v>
      </c>
      <c r="U296" s="3">
        <f t="shared" si="39"/>
        <v>90.4</v>
      </c>
    </row>
    <row r="297" spans="1:21">
      <c r="A297" s="15">
        <v>356</v>
      </c>
      <c r="B297" s="5" t="s">
        <v>369</v>
      </c>
      <c r="C297" s="8" t="s">
        <v>384</v>
      </c>
      <c r="D297" s="8">
        <v>10298</v>
      </c>
      <c r="E297" s="9">
        <f t="shared" si="40"/>
        <v>1853.6399999999999</v>
      </c>
      <c r="F297" s="18">
        <v>989</v>
      </c>
      <c r="G297" s="3">
        <f t="shared" si="41"/>
        <v>53.354480913230184</v>
      </c>
      <c r="H297" s="2">
        <v>121</v>
      </c>
      <c r="I297" s="18">
        <v>114</v>
      </c>
      <c r="J297" s="3">
        <f t="shared" si="42"/>
        <v>94.214876033057848</v>
      </c>
      <c r="K297" s="1">
        <v>84</v>
      </c>
      <c r="L297" s="1">
        <v>9</v>
      </c>
      <c r="M297" s="3">
        <f t="shared" si="35"/>
        <v>10.714285714285714</v>
      </c>
      <c r="N297" s="1">
        <v>7</v>
      </c>
      <c r="O297" s="3">
        <f t="shared" si="36"/>
        <v>8.3333333333333321</v>
      </c>
      <c r="P297" s="3">
        <f t="shared" si="37"/>
        <v>81.48</v>
      </c>
      <c r="Q297" s="1">
        <v>11</v>
      </c>
      <c r="R297" s="3">
        <f t="shared" si="38"/>
        <v>13.500245459008346</v>
      </c>
      <c r="S297" s="2">
        <v>110</v>
      </c>
      <c r="T297" s="18">
        <v>79</v>
      </c>
      <c r="U297" s="3">
        <f t="shared" si="39"/>
        <v>71.818181818181813</v>
      </c>
    </row>
    <row r="298" spans="1:21">
      <c r="A298" s="15">
        <v>359</v>
      </c>
      <c r="B298" s="5" t="s">
        <v>369</v>
      </c>
      <c r="C298" s="8" t="s">
        <v>161</v>
      </c>
      <c r="D298" s="8">
        <v>11343</v>
      </c>
      <c r="E298" s="9">
        <f t="shared" si="40"/>
        <v>2041.74</v>
      </c>
      <c r="F298" s="18">
        <v>1546</v>
      </c>
      <c r="G298" s="3">
        <f t="shared" si="41"/>
        <v>75.719729250541207</v>
      </c>
      <c r="H298" s="2">
        <v>166</v>
      </c>
      <c r="I298" s="18">
        <v>162</v>
      </c>
      <c r="J298" s="3">
        <f t="shared" si="42"/>
        <v>97.590361445783131</v>
      </c>
      <c r="K298" s="1">
        <v>120</v>
      </c>
      <c r="L298" s="1">
        <v>15</v>
      </c>
      <c r="M298" s="3">
        <f t="shared" si="35"/>
        <v>12.5</v>
      </c>
      <c r="N298" s="1">
        <v>64</v>
      </c>
      <c r="O298" s="3">
        <f t="shared" si="36"/>
        <v>53.333333333333336</v>
      </c>
      <c r="P298" s="3">
        <f t="shared" si="37"/>
        <v>116.39999999999999</v>
      </c>
      <c r="Q298" s="1">
        <v>30</v>
      </c>
      <c r="R298" s="3">
        <f t="shared" si="38"/>
        <v>25.773195876288664</v>
      </c>
      <c r="S298" s="2">
        <v>155</v>
      </c>
      <c r="T298" s="18">
        <v>150</v>
      </c>
      <c r="U298" s="3">
        <f t="shared" si="39"/>
        <v>96.774193548387103</v>
      </c>
    </row>
    <row r="299" spans="1:21">
      <c r="A299" s="15">
        <v>377</v>
      </c>
      <c r="B299" s="5" t="s">
        <v>369</v>
      </c>
      <c r="C299" s="8" t="s">
        <v>403</v>
      </c>
      <c r="D299" s="8">
        <v>5750</v>
      </c>
      <c r="E299" s="9">
        <f t="shared" si="40"/>
        <v>1035</v>
      </c>
      <c r="F299" s="18">
        <v>792</v>
      </c>
      <c r="G299" s="3">
        <f t="shared" si="41"/>
        <v>76.521739130434781</v>
      </c>
      <c r="H299" s="2">
        <v>84</v>
      </c>
      <c r="I299" s="18">
        <v>84</v>
      </c>
      <c r="J299" s="3">
        <f t="shared" si="42"/>
        <v>100</v>
      </c>
      <c r="K299" s="1">
        <v>70</v>
      </c>
      <c r="L299" s="1">
        <v>10</v>
      </c>
      <c r="M299" s="3">
        <f t="shared" si="35"/>
        <v>14.285714285714285</v>
      </c>
      <c r="N299" s="1">
        <v>33</v>
      </c>
      <c r="O299" s="3">
        <f t="shared" si="36"/>
        <v>47.142857142857139</v>
      </c>
      <c r="P299" s="3">
        <f t="shared" si="37"/>
        <v>67.899999999999991</v>
      </c>
      <c r="Q299" s="1">
        <v>20</v>
      </c>
      <c r="R299" s="3">
        <f t="shared" si="38"/>
        <v>29.45508100147276</v>
      </c>
      <c r="S299" s="2">
        <v>76</v>
      </c>
      <c r="T299" s="18">
        <v>68</v>
      </c>
      <c r="U299" s="3">
        <f t="shared" si="39"/>
        <v>89.473684210526315</v>
      </c>
    </row>
    <row r="300" spans="1:21">
      <c r="A300" s="15">
        <v>353</v>
      </c>
      <c r="B300" s="5" t="s">
        <v>369</v>
      </c>
      <c r="C300" s="8" t="s">
        <v>381</v>
      </c>
      <c r="D300" s="8">
        <v>5511</v>
      </c>
      <c r="E300" s="9">
        <f t="shared" si="40"/>
        <v>991.98</v>
      </c>
      <c r="F300" s="18">
        <v>969</v>
      </c>
      <c r="G300" s="3">
        <f t="shared" si="41"/>
        <v>97.683421036714449</v>
      </c>
      <c r="H300" s="2">
        <v>67</v>
      </c>
      <c r="I300" s="18">
        <v>60</v>
      </c>
      <c r="J300" s="3">
        <f t="shared" si="42"/>
        <v>89.552238805970148</v>
      </c>
      <c r="K300" s="1">
        <v>40</v>
      </c>
      <c r="L300" s="1">
        <v>6</v>
      </c>
      <c r="M300" s="3">
        <f t="shared" si="35"/>
        <v>15</v>
      </c>
      <c r="N300" s="1">
        <v>22</v>
      </c>
      <c r="O300" s="3">
        <f t="shared" si="36"/>
        <v>55.000000000000007</v>
      </c>
      <c r="P300" s="3">
        <f t="shared" si="37"/>
        <v>38.799999999999997</v>
      </c>
      <c r="Q300" s="1">
        <v>12</v>
      </c>
      <c r="R300" s="3">
        <f t="shared" si="38"/>
        <v>30.927835051546392</v>
      </c>
      <c r="S300" s="2">
        <v>57</v>
      </c>
      <c r="T300" s="18">
        <v>60</v>
      </c>
      <c r="U300" s="3">
        <f t="shared" si="39"/>
        <v>105.26315789473684</v>
      </c>
    </row>
    <row r="301" spans="1:21">
      <c r="A301" s="15">
        <v>352</v>
      </c>
      <c r="B301" s="5" t="s">
        <v>369</v>
      </c>
      <c r="C301" s="8" t="s">
        <v>380</v>
      </c>
      <c r="D301" s="8">
        <v>7287</v>
      </c>
      <c r="E301" s="9">
        <f t="shared" si="40"/>
        <v>1311.6599999999999</v>
      </c>
      <c r="F301" s="18">
        <v>1435</v>
      </c>
      <c r="G301" s="3">
        <f t="shared" si="41"/>
        <v>109.40335147827945</v>
      </c>
      <c r="H301" s="2">
        <v>91</v>
      </c>
      <c r="I301" s="18">
        <v>107</v>
      </c>
      <c r="J301" s="3">
        <f t="shared" si="42"/>
        <v>117.58241758241759</v>
      </c>
      <c r="K301" s="1">
        <v>85</v>
      </c>
      <c r="L301" s="1">
        <v>13</v>
      </c>
      <c r="M301" s="3">
        <f t="shared" si="35"/>
        <v>15.294117647058824</v>
      </c>
      <c r="N301" s="1">
        <v>38</v>
      </c>
      <c r="O301" s="3">
        <f t="shared" si="36"/>
        <v>44.705882352941181</v>
      </c>
      <c r="P301" s="3">
        <f t="shared" si="37"/>
        <v>82.45</v>
      </c>
      <c r="Q301" s="1">
        <v>19</v>
      </c>
      <c r="R301" s="3">
        <f t="shared" si="38"/>
        <v>23.04426925409339</v>
      </c>
      <c r="S301" s="2">
        <v>84</v>
      </c>
      <c r="T301" s="18">
        <v>75</v>
      </c>
      <c r="U301" s="3">
        <f t="shared" si="39"/>
        <v>89.285714285714292</v>
      </c>
    </row>
    <row r="302" spans="1:21">
      <c r="A302" s="15">
        <v>383</v>
      </c>
      <c r="B302" s="5" t="s">
        <v>369</v>
      </c>
      <c r="C302" s="8" t="s">
        <v>407</v>
      </c>
      <c r="D302" s="8">
        <v>6243</v>
      </c>
      <c r="E302" s="9">
        <f t="shared" si="40"/>
        <v>1123.74</v>
      </c>
      <c r="F302" s="18">
        <v>625</v>
      </c>
      <c r="G302" s="3">
        <f t="shared" si="41"/>
        <v>55.617847544805741</v>
      </c>
      <c r="H302" s="2">
        <v>65</v>
      </c>
      <c r="I302" s="18">
        <v>57</v>
      </c>
      <c r="J302" s="3">
        <f t="shared" si="42"/>
        <v>87.692307692307693</v>
      </c>
      <c r="K302" s="1">
        <v>42</v>
      </c>
      <c r="L302" s="1">
        <v>7</v>
      </c>
      <c r="M302" s="3">
        <f t="shared" si="35"/>
        <v>16.666666666666664</v>
      </c>
      <c r="N302" s="1">
        <v>17</v>
      </c>
      <c r="O302" s="3">
        <f t="shared" si="36"/>
        <v>40.476190476190474</v>
      </c>
      <c r="P302" s="3">
        <f t="shared" si="37"/>
        <v>40.74</v>
      </c>
      <c r="Q302" s="1">
        <v>8</v>
      </c>
      <c r="R302" s="3">
        <f t="shared" si="38"/>
        <v>19.636720667648504</v>
      </c>
      <c r="S302" s="2">
        <v>57</v>
      </c>
      <c r="T302" s="18">
        <v>56</v>
      </c>
      <c r="U302" s="3">
        <f t="shared" si="39"/>
        <v>98.245614035087712</v>
      </c>
    </row>
    <row r="303" spans="1:21">
      <c r="A303" s="15">
        <v>384</v>
      </c>
      <c r="B303" s="5" t="s">
        <v>369</v>
      </c>
      <c r="C303" s="8" t="s">
        <v>408</v>
      </c>
      <c r="D303" s="8">
        <v>8688</v>
      </c>
      <c r="E303" s="9">
        <f t="shared" si="40"/>
        <v>1563.84</v>
      </c>
      <c r="F303" s="18">
        <v>930</v>
      </c>
      <c r="G303" s="3">
        <f t="shared" si="41"/>
        <v>59.468999386126463</v>
      </c>
      <c r="H303" s="2">
        <v>91</v>
      </c>
      <c r="I303" s="18">
        <v>96</v>
      </c>
      <c r="J303" s="3">
        <f t="shared" si="42"/>
        <v>105.4945054945055</v>
      </c>
      <c r="K303" s="1">
        <v>71</v>
      </c>
      <c r="L303" s="1">
        <v>12</v>
      </c>
      <c r="M303" s="3">
        <f t="shared" si="35"/>
        <v>16.901408450704224</v>
      </c>
      <c r="N303" s="1">
        <v>39</v>
      </c>
      <c r="O303" s="3">
        <f t="shared" si="36"/>
        <v>54.929577464788736</v>
      </c>
      <c r="P303" s="3">
        <f t="shared" si="37"/>
        <v>68.87</v>
      </c>
      <c r="Q303" s="1">
        <v>18</v>
      </c>
      <c r="R303" s="3">
        <f t="shared" si="38"/>
        <v>26.136198635109626</v>
      </c>
      <c r="S303" s="2">
        <v>81</v>
      </c>
      <c r="T303" s="18">
        <v>67</v>
      </c>
      <c r="U303" s="3">
        <f t="shared" si="39"/>
        <v>82.716049382716051</v>
      </c>
    </row>
    <row r="304" spans="1:21">
      <c r="A304" s="15">
        <v>343</v>
      </c>
      <c r="B304" s="5" t="s">
        <v>369</v>
      </c>
      <c r="C304" s="8" t="s">
        <v>371</v>
      </c>
      <c r="D304" s="8">
        <v>8180</v>
      </c>
      <c r="E304" s="9">
        <f t="shared" si="40"/>
        <v>1472.3999999999999</v>
      </c>
      <c r="F304" s="18">
        <v>1538</v>
      </c>
      <c r="G304" s="3">
        <f t="shared" si="41"/>
        <v>104.45531105677806</v>
      </c>
      <c r="H304" s="2">
        <v>118</v>
      </c>
      <c r="I304" s="18">
        <v>133</v>
      </c>
      <c r="J304" s="3">
        <f t="shared" si="42"/>
        <v>112.71186440677967</v>
      </c>
      <c r="K304" s="1">
        <v>81</v>
      </c>
      <c r="L304" s="1">
        <v>17</v>
      </c>
      <c r="M304" s="3">
        <f t="shared" si="35"/>
        <v>20.987654320987652</v>
      </c>
      <c r="N304" s="1">
        <v>57</v>
      </c>
      <c r="O304" s="3">
        <f t="shared" si="36"/>
        <v>70.370370370370367</v>
      </c>
      <c r="P304" s="3">
        <f t="shared" si="37"/>
        <v>78.569999999999993</v>
      </c>
      <c r="Q304" s="1">
        <v>15</v>
      </c>
      <c r="R304" s="3">
        <f t="shared" si="38"/>
        <v>19.091256204658269</v>
      </c>
      <c r="S304" s="2">
        <v>106</v>
      </c>
      <c r="T304" s="18">
        <v>96</v>
      </c>
      <c r="U304" s="3">
        <f t="shared" si="39"/>
        <v>90.566037735849065</v>
      </c>
    </row>
    <row r="305" spans="1:21">
      <c r="A305" s="15">
        <v>370</v>
      </c>
      <c r="B305" s="5" t="s">
        <v>369</v>
      </c>
      <c r="C305" s="8" t="s">
        <v>396</v>
      </c>
      <c r="D305" s="8">
        <v>5818</v>
      </c>
      <c r="E305" s="9">
        <f t="shared" si="40"/>
        <v>1047.24</v>
      </c>
      <c r="F305" s="18">
        <v>700</v>
      </c>
      <c r="G305" s="3">
        <f t="shared" si="41"/>
        <v>66.842366601734085</v>
      </c>
      <c r="H305" s="2">
        <v>81</v>
      </c>
      <c r="I305" s="18">
        <v>81</v>
      </c>
      <c r="J305" s="3">
        <f t="shared" si="42"/>
        <v>100</v>
      </c>
      <c r="K305" s="1">
        <v>57</v>
      </c>
      <c r="L305" s="1">
        <v>12</v>
      </c>
      <c r="M305" s="3">
        <f t="shared" si="35"/>
        <v>21.052631578947366</v>
      </c>
      <c r="N305" s="1">
        <v>34</v>
      </c>
      <c r="O305" s="3">
        <f t="shared" si="36"/>
        <v>59.649122807017541</v>
      </c>
      <c r="P305" s="3">
        <f t="shared" si="37"/>
        <v>55.29</v>
      </c>
      <c r="Q305" s="1">
        <v>9</v>
      </c>
      <c r="R305" s="3">
        <f t="shared" si="38"/>
        <v>16.277807921866522</v>
      </c>
      <c r="S305" s="2">
        <v>74</v>
      </c>
      <c r="T305" s="18">
        <v>66</v>
      </c>
      <c r="U305" s="3">
        <f t="shared" si="39"/>
        <v>89.189189189189193</v>
      </c>
    </row>
    <row r="306" spans="1:21">
      <c r="A306" s="15">
        <v>366</v>
      </c>
      <c r="B306" s="5" t="s">
        <v>369</v>
      </c>
      <c r="C306" s="8" t="s">
        <v>321</v>
      </c>
      <c r="D306" s="8">
        <v>7679</v>
      </c>
      <c r="E306" s="9">
        <f t="shared" si="40"/>
        <v>1382.22</v>
      </c>
      <c r="F306" s="18">
        <v>1219</v>
      </c>
      <c r="G306" s="3">
        <f t="shared" si="41"/>
        <v>88.191460114887647</v>
      </c>
      <c r="H306" s="2">
        <v>96</v>
      </c>
      <c r="I306" s="18">
        <v>99</v>
      </c>
      <c r="J306" s="3">
        <f t="shared" si="42"/>
        <v>103.125</v>
      </c>
      <c r="K306" s="1">
        <v>72</v>
      </c>
      <c r="L306" s="1">
        <v>16</v>
      </c>
      <c r="M306" s="3">
        <f t="shared" si="35"/>
        <v>22.222222222222221</v>
      </c>
      <c r="N306" s="1">
        <v>58</v>
      </c>
      <c r="O306" s="3">
        <f t="shared" si="36"/>
        <v>80.555555555555557</v>
      </c>
      <c r="P306" s="3">
        <f t="shared" si="37"/>
        <v>69.84</v>
      </c>
      <c r="Q306" s="1">
        <v>20</v>
      </c>
      <c r="R306" s="3">
        <f t="shared" si="38"/>
        <v>28.636884306987398</v>
      </c>
      <c r="S306" s="2">
        <v>86</v>
      </c>
      <c r="T306" s="18">
        <v>90</v>
      </c>
      <c r="U306" s="3">
        <f t="shared" si="39"/>
        <v>104.65116279069768</v>
      </c>
    </row>
    <row r="307" spans="1:21">
      <c r="A307" s="15">
        <v>350</v>
      </c>
      <c r="B307" s="5" t="s">
        <v>369</v>
      </c>
      <c r="C307" s="8" t="s">
        <v>378</v>
      </c>
      <c r="D307" s="8">
        <v>6952</v>
      </c>
      <c r="E307" s="9">
        <f t="shared" si="40"/>
        <v>1251.3599999999999</v>
      </c>
      <c r="F307" s="18">
        <v>1076</v>
      </c>
      <c r="G307" s="3">
        <f t="shared" si="41"/>
        <v>85.986446745940427</v>
      </c>
      <c r="H307" s="2">
        <v>83</v>
      </c>
      <c r="I307" s="18">
        <v>87</v>
      </c>
      <c r="J307" s="3">
        <f t="shared" si="42"/>
        <v>104.81927710843372</v>
      </c>
      <c r="K307" s="1">
        <v>61</v>
      </c>
      <c r="L307" s="1">
        <v>14</v>
      </c>
      <c r="M307" s="3">
        <f t="shared" si="35"/>
        <v>22.950819672131146</v>
      </c>
      <c r="N307" s="1">
        <v>39</v>
      </c>
      <c r="O307" s="3">
        <f t="shared" si="36"/>
        <v>63.934426229508205</v>
      </c>
      <c r="P307" s="3">
        <f t="shared" si="37"/>
        <v>59.17</v>
      </c>
      <c r="Q307" s="1">
        <v>11</v>
      </c>
      <c r="R307" s="3">
        <f t="shared" si="38"/>
        <v>18.590501943552475</v>
      </c>
      <c r="S307" s="2">
        <v>76</v>
      </c>
      <c r="T307" s="18">
        <v>73</v>
      </c>
      <c r="U307" s="3">
        <f t="shared" si="39"/>
        <v>96.05263157894737</v>
      </c>
    </row>
    <row r="308" spans="1:21">
      <c r="A308" s="15">
        <v>369</v>
      </c>
      <c r="B308" s="5" t="s">
        <v>369</v>
      </c>
      <c r="C308" s="8" t="s">
        <v>395</v>
      </c>
      <c r="D308" s="8">
        <v>7890</v>
      </c>
      <c r="E308" s="9">
        <f t="shared" si="40"/>
        <v>1420.2</v>
      </c>
      <c r="F308" s="18">
        <v>1440</v>
      </c>
      <c r="G308" s="3">
        <f t="shared" si="41"/>
        <v>101.39416983523446</v>
      </c>
      <c r="H308" s="2">
        <v>106</v>
      </c>
      <c r="I308" s="18">
        <v>93</v>
      </c>
      <c r="J308" s="3">
        <f t="shared" si="42"/>
        <v>87.735849056603783</v>
      </c>
      <c r="K308" s="1">
        <v>68</v>
      </c>
      <c r="L308" s="1">
        <v>16</v>
      </c>
      <c r="M308" s="3">
        <f t="shared" si="35"/>
        <v>23.52941176470588</v>
      </c>
      <c r="N308" s="1">
        <v>43</v>
      </c>
      <c r="O308" s="3">
        <f t="shared" si="36"/>
        <v>63.235294117647058</v>
      </c>
      <c r="P308" s="3">
        <f t="shared" si="37"/>
        <v>65.959999999999994</v>
      </c>
      <c r="Q308" s="1">
        <v>26</v>
      </c>
      <c r="R308" s="3">
        <f t="shared" si="38"/>
        <v>39.417828987265011</v>
      </c>
      <c r="S308" s="2">
        <v>94</v>
      </c>
      <c r="T308" s="18">
        <v>99</v>
      </c>
      <c r="U308" s="3">
        <f t="shared" si="39"/>
        <v>105.31914893617021</v>
      </c>
    </row>
    <row r="309" spans="1:21">
      <c r="A309" s="15">
        <v>367</v>
      </c>
      <c r="B309" s="5" t="s">
        <v>369</v>
      </c>
      <c r="C309" s="8" t="s">
        <v>393</v>
      </c>
      <c r="D309" s="8">
        <v>9361</v>
      </c>
      <c r="E309" s="9">
        <f t="shared" si="40"/>
        <v>1684.98</v>
      </c>
      <c r="F309" s="18">
        <v>1349</v>
      </c>
      <c r="G309" s="3">
        <f t="shared" si="41"/>
        <v>80.060297451601798</v>
      </c>
      <c r="H309" s="2">
        <v>125</v>
      </c>
      <c r="I309" s="18">
        <v>117</v>
      </c>
      <c r="J309" s="3">
        <f t="shared" si="42"/>
        <v>93.600000000000009</v>
      </c>
      <c r="K309" s="1">
        <v>88</v>
      </c>
      <c r="L309" s="1">
        <v>21</v>
      </c>
      <c r="M309" s="3">
        <f t="shared" si="35"/>
        <v>23.863636363636363</v>
      </c>
      <c r="N309" s="1">
        <v>40</v>
      </c>
      <c r="O309" s="3">
        <f t="shared" si="36"/>
        <v>45.454545454545453</v>
      </c>
      <c r="P309" s="3">
        <f t="shared" si="37"/>
        <v>85.36</v>
      </c>
      <c r="Q309" s="1">
        <v>26</v>
      </c>
      <c r="R309" s="3">
        <f t="shared" si="38"/>
        <v>30.459231490159329</v>
      </c>
      <c r="S309" s="2">
        <v>115</v>
      </c>
      <c r="T309" s="18">
        <v>114</v>
      </c>
      <c r="U309" s="3">
        <f t="shared" si="39"/>
        <v>99.130434782608702</v>
      </c>
    </row>
    <row r="310" spans="1:21">
      <c r="A310" s="15">
        <v>355</v>
      </c>
      <c r="B310" s="5" t="s">
        <v>369</v>
      </c>
      <c r="C310" s="8" t="s">
        <v>383</v>
      </c>
      <c r="D310" s="8">
        <v>9556</v>
      </c>
      <c r="E310" s="9">
        <f t="shared" si="40"/>
        <v>1720.08</v>
      </c>
      <c r="F310" s="18">
        <v>1554</v>
      </c>
      <c r="G310" s="3">
        <f t="shared" si="41"/>
        <v>90.344635133249625</v>
      </c>
      <c r="H310" s="2">
        <v>120</v>
      </c>
      <c r="I310" s="18">
        <v>136</v>
      </c>
      <c r="J310" s="3">
        <f t="shared" si="42"/>
        <v>113.33333333333333</v>
      </c>
      <c r="K310" s="1">
        <v>92</v>
      </c>
      <c r="L310" s="1">
        <v>22</v>
      </c>
      <c r="M310" s="3">
        <f t="shared" si="35"/>
        <v>23.913043478260871</v>
      </c>
      <c r="N310" s="1">
        <v>0</v>
      </c>
      <c r="O310" s="3">
        <f t="shared" si="36"/>
        <v>0</v>
      </c>
      <c r="P310" s="3">
        <f t="shared" si="37"/>
        <v>89.24</v>
      </c>
      <c r="Q310" s="1">
        <v>31</v>
      </c>
      <c r="R310" s="3">
        <f t="shared" si="38"/>
        <v>34.737785746302109</v>
      </c>
      <c r="S310" s="2">
        <v>110</v>
      </c>
      <c r="T310" s="18">
        <v>112</v>
      </c>
      <c r="U310" s="3">
        <f t="shared" si="39"/>
        <v>101.81818181818181</v>
      </c>
    </row>
    <row r="311" spans="1:21">
      <c r="A311" s="15">
        <v>379</v>
      </c>
      <c r="B311" s="5" t="s">
        <v>369</v>
      </c>
      <c r="C311" s="8" t="s">
        <v>40</v>
      </c>
      <c r="D311" s="8">
        <v>7323</v>
      </c>
      <c r="E311" s="9">
        <f t="shared" si="40"/>
        <v>1318.1399999999999</v>
      </c>
      <c r="F311" s="18">
        <v>1222</v>
      </c>
      <c r="G311" s="3">
        <f t="shared" si="41"/>
        <v>92.706389306143507</v>
      </c>
      <c r="H311" s="2">
        <v>95</v>
      </c>
      <c r="I311" s="18">
        <v>97</v>
      </c>
      <c r="J311" s="3">
        <f t="shared" si="42"/>
        <v>102.10526315789474</v>
      </c>
      <c r="K311" s="1">
        <v>75</v>
      </c>
      <c r="L311" s="1">
        <v>18</v>
      </c>
      <c r="M311" s="3">
        <f t="shared" si="35"/>
        <v>24</v>
      </c>
      <c r="N311" s="1">
        <v>31</v>
      </c>
      <c r="O311" s="3">
        <f t="shared" si="36"/>
        <v>41.333333333333336</v>
      </c>
      <c r="P311" s="3">
        <f t="shared" si="37"/>
        <v>72.75</v>
      </c>
      <c r="Q311" s="1">
        <v>24</v>
      </c>
      <c r="R311" s="3">
        <f t="shared" si="38"/>
        <v>32.989690721649481</v>
      </c>
      <c r="S311" s="2">
        <v>85</v>
      </c>
      <c r="T311" s="18">
        <v>87</v>
      </c>
      <c r="U311" s="3">
        <f t="shared" si="39"/>
        <v>102.35294117647058</v>
      </c>
    </row>
    <row r="312" spans="1:21">
      <c r="A312" s="15">
        <v>346</v>
      </c>
      <c r="B312" s="5" t="s">
        <v>369</v>
      </c>
      <c r="C312" s="8" t="s">
        <v>374</v>
      </c>
      <c r="D312" s="8">
        <v>7703</v>
      </c>
      <c r="E312" s="9">
        <f t="shared" si="40"/>
        <v>1386.54</v>
      </c>
      <c r="F312" s="18">
        <v>1435</v>
      </c>
      <c r="G312" s="3">
        <f t="shared" si="41"/>
        <v>103.49503079608233</v>
      </c>
      <c r="H312" s="2">
        <v>105</v>
      </c>
      <c r="I312" s="18">
        <v>102</v>
      </c>
      <c r="J312" s="3">
        <f t="shared" si="42"/>
        <v>97.142857142857139</v>
      </c>
      <c r="K312" s="1">
        <v>79</v>
      </c>
      <c r="L312" s="1">
        <v>19</v>
      </c>
      <c r="M312" s="3">
        <f t="shared" si="35"/>
        <v>24.050632911392405</v>
      </c>
      <c r="N312" s="1">
        <v>53</v>
      </c>
      <c r="O312" s="3">
        <f t="shared" si="36"/>
        <v>67.088607594936718</v>
      </c>
      <c r="P312" s="3">
        <f t="shared" si="37"/>
        <v>76.63</v>
      </c>
      <c r="Q312" s="1">
        <v>16</v>
      </c>
      <c r="R312" s="3">
        <f t="shared" si="38"/>
        <v>20.879551089651574</v>
      </c>
      <c r="S312" s="2">
        <v>94</v>
      </c>
      <c r="T312" s="18">
        <v>72</v>
      </c>
      <c r="U312" s="3">
        <f t="shared" si="39"/>
        <v>76.59574468085107</v>
      </c>
    </row>
    <row r="313" spans="1:21">
      <c r="A313" s="15">
        <v>357</v>
      </c>
      <c r="B313" s="5" t="s">
        <v>369</v>
      </c>
      <c r="C313" s="8" t="s">
        <v>385</v>
      </c>
      <c r="D313" s="8">
        <v>6510</v>
      </c>
      <c r="E313" s="9">
        <f t="shared" si="40"/>
        <v>1171.8</v>
      </c>
      <c r="F313" s="18">
        <v>1001</v>
      </c>
      <c r="G313" s="3">
        <f t="shared" si="41"/>
        <v>85.42413381123059</v>
      </c>
      <c r="H313" s="2">
        <v>85</v>
      </c>
      <c r="I313" s="18">
        <v>81</v>
      </c>
      <c r="J313" s="3">
        <f t="shared" si="42"/>
        <v>95.294117647058812</v>
      </c>
      <c r="K313" s="1">
        <v>65</v>
      </c>
      <c r="L313" s="1">
        <v>16</v>
      </c>
      <c r="M313" s="3">
        <f t="shared" si="35"/>
        <v>24.615384615384617</v>
      </c>
      <c r="N313" s="1">
        <v>33</v>
      </c>
      <c r="O313" s="3">
        <f t="shared" si="36"/>
        <v>50.769230769230766</v>
      </c>
      <c r="P313" s="3">
        <f t="shared" si="37"/>
        <v>63.05</v>
      </c>
      <c r="Q313" s="1">
        <v>15</v>
      </c>
      <c r="R313" s="3">
        <f t="shared" si="38"/>
        <v>23.790642347343379</v>
      </c>
      <c r="S313" s="2">
        <v>77</v>
      </c>
      <c r="T313" s="18">
        <v>65</v>
      </c>
      <c r="U313" s="3">
        <f t="shared" si="39"/>
        <v>84.415584415584405</v>
      </c>
    </row>
    <row r="314" spans="1:21">
      <c r="A314" s="15">
        <v>345</v>
      </c>
      <c r="B314" s="5" t="s">
        <v>369</v>
      </c>
      <c r="C314" s="8" t="s">
        <v>373</v>
      </c>
      <c r="D314" s="8">
        <v>9116</v>
      </c>
      <c r="E314" s="9">
        <f t="shared" si="40"/>
        <v>1640.8799999999999</v>
      </c>
      <c r="F314" s="18">
        <v>949</v>
      </c>
      <c r="G314" s="3">
        <f t="shared" si="41"/>
        <v>57.834820340305207</v>
      </c>
      <c r="H314" s="2">
        <v>101</v>
      </c>
      <c r="I314" s="18">
        <v>96</v>
      </c>
      <c r="J314" s="3">
        <f t="shared" si="42"/>
        <v>95.049504950495049</v>
      </c>
      <c r="K314" s="1">
        <v>74</v>
      </c>
      <c r="L314" s="1">
        <v>19</v>
      </c>
      <c r="M314" s="3">
        <f t="shared" si="35"/>
        <v>25.675675675675674</v>
      </c>
      <c r="N314" s="1">
        <v>38</v>
      </c>
      <c r="O314" s="3">
        <f t="shared" si="36"/>
        <v>51.351351351351347</v>
      </c>
      <c r="P314" s="3">
        <f t="shared" si="37"/>
        <v>71.78</v>
      </c>
      <c r="Q314" s="1">
        <v>26</v>
      </c>
      <c r="R314" s="3">
        <f t="shared" si="38"/>
        <v>36.221788799108381</v>
      </c>
      <c r="S314" s="2">
        <v>94</v>
      </c>
      <c r="T314" s="18">
        <v>99</v>
      </c>
      <c r="U314" s="3">
        <f t="shared" si="39"/>
        <v>105.31914893617021</v>
      </c>
    </row>
    <row r="315" spans="1:21">
      <c r="A315" s="15">
        <v>342</v>
      </c>
      <c r="B315" s="5" t="s">
        <v>369</v>
      </c>
      <c r="C315" s="8" t="s">
        <v>370</v>
      </c>
      <c r="D315" s="8">
        <f>10808-446</f>
        <v>10362</v>
      </c>
      <c r="E315" s="9">
        <f t="shared" si="40"/>
        <v>1865.1599999999999</v>
      </c>
      <c r="F315" s="18">
        <v>1332</v>
      </c>
      <c r="G315" s="3">
        <f t="shared" si="41"/>
        <v>71.414784790580981</v>
      </c>
      <c r="H315" s="2">
        <v>131</v>
      </c>
      <c r="I315" s="18">
        <v>130</v>
      </c>
      <c r="J315" s="3">
        <f t="shared" si="42"/>
        <v>99.236641221374043</v>
      </c>
      <c r="K315" s="1">
        <v>93</v>
      </c>
      <c r="L315" s="1">
        <v>24</v>
      </c>
      <c r="M315" s="3">
        <f t="shared" si="35"/>
        <v>25.806451612903224</v>
      </c>
      <c r="N315" s="1">
        <v>58</v>
      </c>
      <c r="O315" s="3">
        <f t="shared" si="36"/>
        <v>62.365591397849464</v>
      </c>
      <c r="P315" s="3">
        <f t="shared" si="37"/>
        <v>90.21</v>
      </c>
      <c r="Q315" s="1">
        <v>25</v>
      </c>
      <c r="R315" s="3">
        <f t="shared" si="38"/>
        <v>27.713113845471682</v>
      </c>
      <c r="S315" s="2">
        <v>125</v>
      </c>
      <c r="T315" s="18">
        <v>125</v>
      </c>
      <c r="U315" s="3">
        <f t="shared" si="39"/>
        <v>100</v>
      </c>
    </row>
    <row r="316" spans="1:21">
      <c r="A316" s="15">
        <v>378</v>
      </c>
      <c r="B316" s="5" t="s">
        <v>369</v>
      </c>
      <c r="C316" s="8" t="s">
        <v>404</v>
      </c>
      <c r="D316" s="8">
        <v>7410</v>
      </c>
      <c r="E316" s="9">
        <f t="shared" si="40"/>
        <v>1333.8</v>
      </c>
      <c r="F316" s="18">
        <v>1598</v>
      </c>
      <c r="G316" s="3">
        <f t="shared" si="41"/>
        <v>119.80806717648824</v>
      </c>
      <c r="H316" s="2">
        <v>101</v>
      </c>
      <c r="I316" s="18">
        <v>90</v>
      </c>
      <c r="J316" s="3">
        <f t="shared" si="42"/>
        <v>89.10891089108911</v>
      </c>
      <c r="K316" s="1">
        <v>70</v>
      </c>
      <c r="L316" s="1">
        <v>19</v>
      </c>
      <c r="M316" s="3">
        <f t="shared" si="35"/>
        <v>27.142857142857142</v>
      </c>
      <c r="N316" s="1">
        <v>32</v>
      </c>
      <c r="O316" s="3">
        <f t="shared" si="36"/>
        <v>45.714285714285715</v>
      </c>
      <c r="P316" s="3">
        <f t="shared" si="37"/>
        <v>67.899999999999991</v>
      </c>
      <c r="Q316" s="1">
        <v>16</v>
      </c>
      <c r="R316" s="3">
        <f t="shared" si="38"/>
        <v>23.564064801178205</v>
      </c>
      <c r="S316" s="2">
        <v>91</v>
      </c>
      <c r="T316" s="18">
        <v>87</v>
      </c>
      <c r="U316" s="3">
        <f t="shared" si="39"/>
        <v>95.604395604395606</v>
      </c>
    </row>
    <row r="317" spans="1:21">
      <c r="A317" s="15">
        <v>358</v>
      </c>
      <c r="B317" s="5" t="s">
        <v>369</v>
      </c>
      <c r="C317" s="8" t="s">
        <v>386</v>
      </c>
      <c r="D317" s="8">
        <v>5549</v>
      </c>
      <c r="E317" s="9">
        <f t="shared" si="40"/>
        <v>998.81999999999994</v>
      </c>
      <c r="F317" s="18">
        <v>965</v>
      </c>
      <c r="G317" s="3">
        <f t="shared" si="41"/>
        <v>96.614004525339908</v>
      </c>
      <c r="H317" s="2">
        <v>49</v>
      </c>
      <c r="I317" s="18">
        <v>44</v>
      </c>
      <c r="J317" s="3">
        <f t="shared" si="42"/>
        <v>89.795918367346943</v>
      </c>
      <c r="K317" s="1">
        <v>35</v>
      </c>
      <c r="L317" s="1">
        <v>10</v>
      </c>
      <c r="M317" s="3">
        <f t="shared" si="35"/>
        <v>28.571428571428569</v>
      </c>
      <c r="N317" s="1">
        <v>16</v>
      </c>
      <c r="O317" s="3">
        <f t="shared" si="36"/>
        <v>45.714285714285715</v>
      </c>
      <c r="P317" s="3">
        <f t="shared" si="37"/>
        <v>33.949999999999996</v>
      </c>
      <c r="Q317" s="1">
        <v>5</v>
      </c>
      <c r="R317" s="3">
        <f t="shared" si="38"/>
        <v>14.72754050073638</v>
      </c>
      <c r="S317" s="2">
        <v>45</v>
      </c>
      <c r="T317" s="18">
        <v>32</v>
      </c>
      <c r="U317" s="3">
        <f t="shared" si="39"/>
        <v>71.111111111111114</v>
      </c>
    </row>
    <row r="318" spans="1:21">
      <c r="A318" s="15">
        <v>373</v>
      </c>
      <c r="B318" s="5" t="s">
        <v>369</v>
      </c>
      <c r="C318" s="8" t="s">
        <v>399</v>
      </c>
      <c r="D318" s="8">
        <v>4674</v>
      </c>
      <c r="E318" s="9">
        <f t="shared" si="40"/>
        <v>841.31999999999994</v>
      </c>
      <c r="F318" s="18">
        <v>700</v>
      </c>
      <c r="G318" s="3">
        <f t="shared" si="41"/>
        <v>83.202586411829031</v>
      </c>
      <c r="H318" s="2">
        <v>71</v>
      </c>
      <c r="I318" s="18">
        <v>66</v>
      </c>
      <c r="J318" s="3">
        <f t="shared" si="42"/>
        <v>92.957746478873233</v>
      </c>
      <c r="K318" s="1">
        <v>49</v>
      </c>
      <c r="L318" s="1">
        <v>14</v>
      </c>
      <c r="M318" s="3">
        <f t="shared" si="35"/>
        <v>28.571428571428569</v>
      </c>
      <c r="N318" s="1">
        <v>28</v>
      </c>
      <c r="O318" s="3">
        <f t="shared" si="36"/>
        <v>57.142857142857139</v>
      </c>
      <c r="P318" s="3">
        <f t="shared" si="37"/>
        <v>47.53</v>
      </c>
      <c r="Q318" s="1">
        <v>16</v>
      </c>
      <c r="R318" s="3">
        <f t="shared" si="38"/>
        <v>33.662949715968857</v>
      </c>
      <c r="S318" s="2">
        <v>65</v>
      </c>
      <c r="T318" s="18">
        <v>66</v>
      </c>
      <c r="U318" s="3">
        <f t="shared" si="39"/>
        <v>101.53846153846153</v>
      </c>
    </row>
    <row r="319" spans="1:21">
      <c r="A319" s="15">
        <v>365</v>
      </c>
      <c r="B319" s="5" t="s">
        <v>369</v>
      </c>
      <c r="C319" s="8" t="s">
        <v>392</v>
      </c>
      <c r="D319" s="8">
        <v>5668</v>
      </c>
      <c r="E319" s="9">
        <f t="shared" si="40"/>
        <v>1020.24</v>
      </c>
      <c r="F319" s="18">
        <v>769</v>
      </c>
      <c r="G319" s="3">
        <f t="shared" si="41"/>
        <v>75.374421704696942</v>
      </c>
      <c r="H319" s="2">
        <v>106</v>
      </c>
      <c r="I319" s="18">
        <v>104</v>
      </c>
      <c r="J319" s="3">
        <f t="shared" si="42"/>
        <v>98.113207547169807</v>
      </c>
      <c r="K319" s="1">
        <v>86</v>
      </c>
      <c r="L319" s="1">
        <v>25</v>
      </c>
      <c r="M319" s="3">
        <f t="shared" si="35"/>
        <v>29.069767441860467</v>
      </c>
      <c r="N319" s="1">
        <v>47</v>
      </c>
      <c r="O319" s="3">
        <f t="shared" si="36"/>
        <v>54.651162790697668</v>
      </c>
      <c r="P319" s="3">
        <f t="shared" si="37"/>
        <v>83.42</v>
      </c>
      <c r="Q319" s="1">
        <v>26</v>
      </c>
      <c r="R319" s="3">
        <f t="shared" si="38"/>
        <v>31.167585710860706</v>
      </c>
      <c r="S319" s="2">
        <v>96</v>
      </c>
      <c r="T319" s="18">
        <v>83</v>
      </c>
      <c r="U319" s="3">
        <f t="shared" si="39"/>
        <v>86.458333333333343</v>
      </c>
    </row>
    <row r="320" spans="1:21">
      <c r="A320" s="15">
        <v>386</v>
      </c>
      <c r="B320" s="5" t="s">
        <v>369</v>
      </c>
      <c r="C320" s="8" t="s">
        <v>409</v>
      </c>
      <c r="D320" s="8">
        <v>5210</v>
      </c>
      <c r="E320" s="9">
        <f t="shared" si="40"/>
        <v>937.8</v>
      </c>
      <c r="F320" s="18">
        <v>1160</v>
      </c>
      <c r="G320" s="3">
        <f t="shared" si="41"/>
        <v>123.69375133290681</v>
      </c>
      <c r="H320" s="2">
        <v>71</v>
      </c>
      <c r="I320" s="18">
        <v>75</v>
      </c>
      <c r="J320" s="3">
        <f t="shared" si="42"/>
        <v>105.63380281690141</v>
      </c>
      <c r="K320" s="1">
        <v>57</v>
      </c>
      <c r="L320" s="1">
        <v>17</v>
      </c>
      <c r="M320" s="3">
        <f t="shared" si="35"/>
        <v>29.82456140350877</v>
      </c>
      <c r="N320" s="1">
        <v>40</v>
      </c>
      <c r="O320" s="3">
        <f t="shared" si="36"/>
        <v>70.175438596491219</v>
      </c>
      <c r="P320" s="3">
        <f t="shared" si="37"/>
        <v>55.29</v>
      </c>
      <c r="Q320" s="1">
        <v>18</v>
      </c>
      <c r="R320" s="3">
        <f t="shared" si="38"/>
        <v>32.555615843733044</v>
      </c>
      <c r="S320" s="2">
        <v>59</v>
      </c>
      <c r="T320" s="18">
        <v>60</v>
      </c>
      <c r="U320" s="3">
        <f t="shared" si="39"/>
        <v>101.69491525423729</v>
      </c>
    </row>
    <row r="321" spans="1:21">
      <c r="A321" s="15">
        <v>382</v>
      </c>
      <c r="B321" s="5" t="s">
        <v>369</v>
      </c>
      <c r="C321" s="8" t="s">
        <v>406</v>
      </c>
      <c r="D321" s="8">
        <v>9855</v>
      </c>
      <c r="E321" s="9">
        <f t="shared" si="40"/>
        <v>1773.8999999999999</v>
      </c>
      <c r="F321" s="18">
        <v>1790</v>
      </c>
      <c r="G321" s="3">
        <f t="shared" si="41"/>
        <v>100.90760471277976</v>
      </c>
      <c r="H321" s="2">
        <v>124</v>
      </c>
      <c r="I321" s="18">
        <v>114</v>
      </c>
      <c r="J321" s="3">
        <f t="shared" si="42"/>
        <v>91.935483870967744</v>
      </c>
      <c r="K321" s="1">
        <v>88</v>
      </c>
      <c r="L321" s="1">
        <v>28</v>
      </c>
      <c r="M321" s="3">
        <f t="shared" si="35"/>
        <v>31.818181818181817</v>
      </c>
      <c r="N321" s="1">
        <v>58</v>
      </c>
      <c r="O321" s="3">
        <f t="shared" si="36"/>
        <v>65.909090909090907</v>
      </c>
      <c r="P321" s="3">
        <f t="shared" si="37"/>
        <v>85.36</v>
      </c>
      <c r="Q321" s="1">
        <v>29</v>
      </c>
      <c r="R321" s="3">
        <f t="shared" si="38"/>
        <v>33.97375820056233</v>
      </c>
      <c r="S321" s="2">
        <v>117</v>
      </c>
      <c r="T321" s="18">
        <v>89</v>
      </c>
      <c r="U321" s="3">
        <f t="shared" si="39"/>
        <v>76.068376068376068</v>
      </c>
    </row>
    <row r="322" spans="1:21">
      <c r="A322" s="15">
        <v>371</v>
      </c>
      <c r="B322" s="5" t="s">
        <v>369</v>
      </c>
      <c r="C322" s="8" t="s">
        <v>397</v>
      </c>
      <c r="D322" s="8">
        <v>8781</v>
      </c>
      <c r="E322" s="9">
        <f t="shared" si="40"/>
        <v>1580.58</v>
      </c>
      <c r="F322" s="18">
        <v>1211</v>
      </c>
      <c r="G322" s="3">
        <f t="shared" si="41"/>
        <v>76.617444229333543</v>
      </c>
      <c r="H322" s="2">
        <v>110</v>
      </c>
      <c r="I322" s="18">
        <v>104</v>
      </c>
      <c r="J322" s="3">
        <f t="shared" si="42"/>
        <v>94.545454545454547</v>
      </c>
      <c r="K322" s="1">
        <v>77</v>
      </c>
      <c r="L322" s="1">
        <v>25</v>
      </c>
      <c r="M322" s="3">
        <f t="shared" ref="M322:M332" si="43">L322/K322*100</f>
        <v>32.467532467532465</v>
      </c>
      <c r="N322" s="1">
        <v>52</v>
      </c>
      <c r="O322" s="3">
        <f t="shared" ref="O322:O332" si="44">N322/K322*100</f>
        <v>67.532467532467535</v>
      </c>
      <c r="P322" s="3">
        <f t="shared" ref="P322:P332" si="45">K322*97%</f>
        <v>74.69</v>
      </c>
      <c r="Q322" s="1">
        <v>22</v>
      </c>
      <c r="R322" s="3">
        <f t="shared" ref="R322:R332" si="46">Q322/P322*100</f>
        <v>29.455081001472756</v>
      </c>
      <c r="S322" s="2">
        <v>96</v>
      </c>
      <c r="T322" s="18">
        <v>96</v>
      </c>
      <c r="U322" s="3">
        <f t="shared" ref="U322:U385" si="47">T322/S322*100</f>
        <v>100</v>
      </c>
    </row>
    <row r="323" spans="1:21">
      <c r="A323" s="15">
        <v>368</v>
      </c>
      <c r="B323" s="5" t="s">
        <v>369</v>
      </c>
      <c r="C323" s="8" t="s">
        <v>394</v>
      </c>
      <c r="D323" s="8">
        <v>7066</v>
      </c>
      <c r="E323" s="9">
        <f t="shared" si="40"/>
        <v>1271.8799999999999</v>
      </c>
      <c r="F323" s="18">
        <v>930</v>
      </c>
      <c r="G323" s="3">
        <f t="shared" si="41"/>
        <v>73.120105670346263</v>
      </c>
      <c r="H323" s="2">
        <v>116</v>
      </c>
      <c r="I323" s="18">
        <v>108</v>
      </c>
      <c r="J323" s="3">
        <f t="shared" si="42"/>
        <v>93.103448275862064</v>
      </c>
      <c r="K323" s="1">
        <v>86</v>
      </c>
      <c r="L323" s="1">
        <v>29</v>
      </c>
      <c r="M323" s="3">
        <f t="shared" si="43"/>
        <v>33.720930232558139</v>
      </c>
      <c r="N323" s="1">
        <v>51</v>
      </c>
      <c r="O323" s="3">
        <f t="shared" si="44"/>
        <v>59.302325581395351</v>
      </c>
      <c r="P323" s="3">
        <f t="shared" si="45"/>
        <v>83.42</v>
      </c>
      <c r="Q323" s="1">
        <v>32</v>
      </c>
      <c r="R323" s="3">
        <f t="shared" si="46"/>
        <v>38.360105490290096</v>
      </c>
      <c r="S323" s="2">
        <v>106</v>
      </c>
      <c r="T323" s="18">
        <v>95</v>
      </c>
      <c r="U323" s="3">
        <f t="shared" si="47"/>
        <v>89.622641509433961</v>
      </c>
    </row>
    <row r="324" spans="1:21">
      <c r="A324" s="15">
        <v>362</v>
      </c>
      <c r="B324" s="5" t="s">
        <v>369</v>
      </c>
      <c r="C324" s="8" t="s">
        <v>389</v>
      </c>
      <c r="D324" s="8">
        <v>6473</v>
      </c>
      <c r="E324" s="9">
        <f t="shared" si="40"/>
        <v>1165.1399999999999</v>
      </c>
      <c r="F324" s="18">
        <v>825</v>
      </c>
      <c r="G324" s="3">
        <f t="shared" si="41"/>
        <v>70.806941655080081</v>
      </c>
      <c r="H324" s="2">
        <v>93</v>
      </c>
      <c r="I324" s="18">
        <v>86</v>
      </c>
      <c r="J324" s="3">
        <f t="shared" si="42"/>
        <v>92.473118279569889</v>
      </c>
      <c r="K324" s="1">
        <v>60</v>
      </c>
      <c r="L324" s="1">
        <v>21</v>
      </c>
      <c r="M324" s="3">
        <f t="shared" si="43"/>
        <v>35</v>
      </c>
      <c r="N324" s="1">
        <v>3</v>
      </c>
      <c r="O324" s="3">
        <f t="shared" si="44"/>
        <v>5</v>
      </c>
      <c r="P324" s="3">
        <f t="shared" si="45"/>
        <v>58.199999999999996</v>
      </c>
      <c r="Q324" s="1">
        <v>21</v>
      </c>
      <c r="R324" s="3">
        <f t="shared" si="46"/>
        <v>36.082474226804131</v>
      </c>
      <c r="S324" s="2">
        <v>83</v>
      </c>
      <c r="T324" s="18">
        <v>80</v>
      </c>
      <c r="U324" s="3">
        <f t="shared" si="47"/>
        <v>96.385542168674704</v>
      </c>
    </row>
    <row r="325" spans="1:21">
      <c r="A325" s="15">
        <v>376</v>
      </c>
      <c r="B325" s="5" t="s">
        <v>369</v>
      </c>
      <c r="C325" s="8" t="s">
        <v>402</v>
      </c>
      <c r="D325" s="8">
        <v>9606</v>
      </c>
      <c r="E325" s="9">
        <f t="shared" si="40"/>
        <v>1729.08</v>
      </c>
      <c r="F325" s="18">
        <v>1609</v>
      </c>
      <c r="G325" s="3">
        <f t="shared" si="41"/>
        <v>93.055266384435654</v>
      </c>
      <c r="H325" s="2">
        <v>115</v>
      </c>
      <c r="I325" s="18">
        <v>109</v>
      </c>
      <c r="J325" s="3">
        <f t="shared" si="42"/>
        <v>94.782608695652172</v>
      </c>
      <c r="K325" s="1">
        <v>89</v>
      </c>
      <c r="L325" s="1">
        <v>32</v>
      </c>
      <c r="M325" s="3">
        <f t="shared" si="43"/>
        <v>35.955056179775283</v>
      </c>
      <c r="N325" s="1">
        <v>55</v>
      </c>
      <c r="O325" s="3">
        <f t="shared" si="44"/>
        <v>61.797752808988761</v>
      </c>
      <c r="P325" s="3">
        <f t="shared" si="45"/>
        <v>86.33</v>
      </c>
      <c r="Q325" s="1">
        <v>29</v>
      </c>
      <c r="R325" s="3">
        <f t="shared" si="46"/>
        <v>33.59203058033129</v>
      </c>
      <c r="S325" s="2">
        <v>105</v>
      </c>
      <c r="T325" s="18">
        <v>108</v>
      </c>
      <c r="U325" s="3">
        <f t="shared" si="47"/>
        <v>102.85714285714285</v>
      </c>
    </row>
    <row r="326" spans="1:21">
      <c r="A326" s="15">
        <v>380</v>
      </c>
      <c r="B326" s="5" t="s">
        <v>369</v>
      </c>
      <c r="C326" s="8" t="s">
        <v>405</v>
      </c>
      <c r="D326" s="8">
        <v>4262</v>
      </c>
      <c r="E326" s="9">
        <f t="shared" si="40"/>
        <v>767.16</v>
      </c>
      <c r="F326" s="18">
        <v>685</v>
      </c>
      <c r="G326" s="3">
        <f t="shared" si="41"/>
        <v>89.29036967516555</v>
      </c>
      <c r="H326" s="2">
        <v>55</v>
      </c>
      <c r="I326" s="18">
        <v>52</v>
      </c>
      <c r="J326" s="3">
        <f t="shared" si="42"/>
        <v>94.545454545454547</v>
      </c>
      <c r="K326" s="1">
        <v>43</v>
      </c>
      <c r="L326" s="1">
        <v>16</v>
      </c>
      <c r="M326" s="3">
        <f t="shared" si="43"/>
        <v>37.209302325581397</v>
      </c>
      <c r="N326" s="1">
        <v>15</v>
      </c>
      <c r="O326" s="3">
        <f t="shared" si="44"/>
        <v>34.883720930232556</v>
      </c>
      <c r="P326" s="3">
        <f t="shared" si="45"/>
        <v>41.71</v>
      </c>
      <c r="Q326" s="1">
        <v>9</v>
      </c>
      <c r="R326" s="3">
        <f t="shared" si="46"/>
        <v>21.577559338288179</v>
      </c>
      <c r="S326" s="2">
        <v>45</v>
      </c>
      <c r="T326" s="18">
        <v>40</v>
      </c>
      <c r="U326" s="3">
        <f t="shared" si="47"/>
        <v>88.888888888888886</v>
      </c>
    </row>
    <row r="327" spans="1:21">
      <c r="A327" s="15">
        <v>348</v>
      </c>
      <c r="B327" s="5" t="s">
        <v>369</v>
      </c>
      <c r="C327" s="8" t="s">
        <v>376</v>
      </c>
      <c r="D327" s="8">
        <v>8505</v>
      </c>
      <c r="E327" s="9">
        <f t="shared" si="40"/>
        <v>1530.8999999999999</v>
      </c>
      <c r="F327" s="18">
        <v>1392</v>
      </c>
      <c r="G327" s="3">
        <f t="shared" si="41"/>
        <v>90.92690574172056</v>
      </c>
      <c r="H327" s="2">
        <v>101</v>
      </c>
      <c r="I327" s="18">
        <v>96</v>
      </c>
      <c r="J327" s="3">
        <f t="shared" si="42"/>
        <v>95.049504950495049</v>
      </c>
      <c r="K327" s="1">
        <v>67</v>
      </c>
      <c r="L327" s="1">
        <v>25</v>
      </c>
      <c r="M327" s="3">
        <f t="shared" si="43"/>
        <v>37.313432835820898</v>
      </c>
      <c r="N327" s="1">
        <v>45</v>
      </c>
      <c r="O327" s="3">
        <f t="shared" si="44"/>
        <v>67.164179104477611</v>
      </c>
      <c r="P327" s="3">
        <f t="shared" si="45"/>
        <v>64.989999999999995</v>
      </c>
      <c r="Q327" s="1">
        <v>20</v>
      </c>
      <c r="R327" s="3">
        <f t="shared" si="46"/>
        <v>30.773965225419296</v>
      </c>
      <c r="S327" s="2">
        <v>92</v>
      </c>
      <c r="T327" s="18">
        <v>90</v>
      </c>
      <c r="U327" s="3">
        <f t="shared" si="47"/>
        <v>97.826086956521735</v>
      </c>
    </row>
    <row r="328" spans="1:21">
      <c r="A328" s="15">
        <v>361</v>
      </c>
      <c r="B328" s="5" t="s">
        <v>369</v>
      </c>
      <c r="C328" s="8" t="s">
        <v>388</v>
      </c>
      <c r="D328" s="8">
        <v>7822</v>
      </c>
      <c r="E328" s="9">
        <f t="shared" si="40"/>
        <v>1407.96</v>
      </c>
      <c r="F328" s="18">
        <v>981</v>
      </c>
      <c r="G328" s="3">
        <f t="shared" si="41"/>
        <v>69.675274865763228</v>
      </c>
      <c r="H328" s="2">
        <v>93</v>
      </c>
      <c r="I328" s="18">
        <v>92</v>
      </c>
      <c r="J328" s="3">
        <f t="shared" si="42"/>
        <v>98.924731182795696</v>
      </c>
      <c r="K328" s="1">
        <v>72</v>
      </c>
      <c r="L328" s="1">
        <v>29</v>
      </c>
      <c r="M328" s="3">
        <f t="shared" si="43"/>
        <v>40.277777777777779</v>
      </c>
      <c r="N328" s="1">
        <v>46</v>
      </c>
      <c r="O328" s="3">
        <f t="shared" si="44"/>
        <v>63.888888888888886</v>
      </c>
      <c r="P328" s="3">
        <f t="shared" si="45"/>
        <v>69.84</v>
      </c>
      <c r="Q328" s="1">
        <v>23</v>
      </c>
      <c r="R328" s="3">
        <f t="shared" si="46"/>
        <v>32.932416953035506</v>
      </c>
      <c r="S328" s="2">
        <v>83</v>
      </c>
      <c r="T328" s="18">
        <v>81</v>
      </c>
      <c r="U328" s="3">
        <f t="shared" si="47"/>
        <v>97.590361445783131</v>
      </c>
    </row>
    <row r="329" spans="1:21">
      <c r="A329" s="15">
        <v>349</v>
      </c>
      <c r="B329" s="5" t="s">
        <v>369</v>
      </c>
      <c r="C329" s="8" t="s">
        <v>377</v>
      </c>
      <c r="D329" s="8">
        <v>7936</v>
      </c>
      <c r="E329" s="9">
        <f t="shared" si="40"/>
        <v>1428.48</v>
      </c>
      <c r="F329" s="18">
        <v>1063</v>
      </c>
      <c r="G329" s="3">
        <f t="shared" si="41"/>
        <v>74.414762544802869</v>
      </c>
      <c r="H329" s="2">
        <v>90</v>
      </c>
      <c r="I329" s="18">
        <v>92</v>
      </c>
      <c r="J329" s="3">
        <f t="shared" si="42"/>
        <v>102.22222222222221</v>
      </c>
      <c r="K329" s="1">
        <v>73</v>
      </c>
      <c r="L329" s="1">
        <v>30</v>
      </c>
      <c r="M329" s="3">
        <f t="shared" si="43"/>
        <v>41.095890410958901</v>
      </c>
      <c r="N329" s="1">
        <v>50</v>
      </c>
      <c r="O329" s="3">
        <f t="shared" si="44"/>
        <v>68.493150684931507</v>
      </c>
      <c r="P329" s="3">
        <f t="shared" si="45"/>
        <v>70.81</v>
      </c>
      <c r="Q329" s="1">
        <v>24</v>
      </c>
      <c r="R329" s="3">
        <f t="shared" si="46"/>
        <v>33.893517864708372</v>
      </c>
      <c r="S329" s="2">
        <v>80</v>
      </c>
      <c r="T329" s="18">
        <v>95</v>
      </c>
      <c r="U329" s="3">
        <f t="shared" si="47"/>
        <v>118.75</v>
      </c>
    </row>
    <row r="330" spans="1:21">
      <c r="A330" s="15">
        <v>374</v>
      </c>
      <c r="B330" s="5" t="s">
        <v>369</v>
      </c>
      <c r="C330" s="8" t="s">
        <v>400</v>
      </c>
      <c r="D330" s="8">
        <v>5048</v>
      </c>
      <c r="E330" s="9">
        <f t="shared" si="40"/>
        <v>908.64</v>
      </c>
      <c r="F330" s="18">
        <v>579</v>
      </c>
      <c r="G330" s="3">
        <f t="shared" si="41"/>
        <v>63.721605916534607</v>
      </c>
      <c r="H330" s="2">
        <v>66</v>
      </c>
      <c r="I330" s="18">
        <v>60</v>
      </c>
      <c r="J330" s="3">
        <f t="shared" si="42"/>
        <v>90.909090909090907</v>
      </c>
      <c r="K330" s="1">
        <v>51</v>
      </c>
      <c r="L330" s="1">
        <v>23</v>
      </c>
      <c r="M330" s="3">
        <f t="shared" si="43"/>
        <v>45.098039215686278</v>
      </c>
      <c r="N330" s="1">
        <v>0</v>
      </c>
      <c r="O330" s="3">
        <f t="shared" si="44"/>
        <v>0</v>
      </c>
      <c r="P330" s="3">
        <f t="shared" si="45"/>
        <v>49.47</v>
      </c>
      <c r="Q330" s="1">
        <v>21</v>
      </c>
      <c r="R330" s="3">
        <f t="shared" si="46"/>
        <v>42.449969678593085</v>
      </c>
      <c r="S330" s="2">
        <v>61</v>
      </c>
      <c r="T330" s="18">
        <v>54</v>
      </c>
      <c r="U330" s="3">
        <f t="shared" si="47"/>
        <v>88.52459016393442</v>
      </c>
    </row>
    <row r="331" spans="1:21">
      <c r="A331" s="15">
        <v>344</v>
      </c>
      <c r="B331" s="5" t="s">
        <v>369</v>
      </c>
      <c r="C331" s="8" t="s">
        <v>372</v>
      </c>
      <c r="D331" s="8">
        <v>7226</v>
      </c>
      <c r="E331" s="9">
        <f t="shared" si="40"/>
        <v>1300.68</v>
      </c>
      <c r="F331" s="18">
        <v>1114</v>
      </c>
      <c r="G331" s="3">
        <f t="shared" si="41"/>
        <v>85.647507457637545</v>
      </c>
      <c r="H331" s="2">
        <v>91</v>
      </c>
      <c r="I331" s="18">
        <v>87</v>
      </c>
      <c r="J331" s="3">
        <f t="shared" si="42"/>
        <v>95.604395604395606</v>
      </c>
      <c r="K331" s="1">
        <v>57</v>
      </c>
      <c r="L331" s="1">
        <v>26</v>
      </c>
      <c r="M331" s="3">
        <f t="shared" si="43"/>
        <v>45.614035087719294</v>
      </c>
      <c r="N331" s="1">
        <v>41</v>
      </c>
      <c r="O331" s="3">
        <f t="shared" si="44"/>
        <v>71.929824561403507</v>
      </c>
      <c r="P331" s="3">
        <f t="shared" si="45"/>
        <v>55.29</v>
      </c>
      <c r="Q331" s="1">
        <v>18</v>
      </c>
      <c r="R331" s="3">
        <f t="shared" si="46"/>
        <v>32.555615843733044</v>
      </c>
      <c r="S331" s="2">
        <v>81</v>
      </c>
      <c r="T331" s="18">
        <v>77</v>
      </c>
      <c r="U331" s="3">
        <f t="shared" si="47"/>
        <v>95.061728395061735</v>
      </c>
    </row>
    <row r="332" spans="1:21">
      <c r="A332" s="15">
        <v>381</v>
      </c>
      <c r="B332" s="5" t="s">
        <v>369</v>
      </c>
      <c r="C332" s="8" t="s">
        <v>271</v>
      </c>
      <c r="D332" s="8">
        <v>5757</v>
      </c>
      <c r="E332" s="9">
        <f t="shared" si="40"/>
        <v>1036.26</v>
      </c>
      <c r="F332" s="18">
        <v>835</v>
      </c>
      <c r="G332" s="3">
        <f t="shared" si="41"/>
        <v>80.578233261922676</v>
      </c>
      <c r="H332" s="2">
        <v>85</v>
      </c>
      <c r="I332" s="18">
        <v>76</v>
      </c>
      <c r="J332" s="3">
        <f t="shared" si="42"/>
        <v>89.411764705882362</v>
      </c>
      <c r="K332" s="1">
        <v>61</v>
      </c>
      <c r="L332" s="1">
        <v>30</v>
      </c>
      <c r="M332" s="3">
        <f t="shared" si="43"/>
        <v>49.180327868852459</v>
      </c>
      <c r="N332" s="1">
        <v>33</v>
      </c>
      <c r="O332" s="3">
        <f t="shared" si="44"/>
        <v>54.098360655737707</v>
      </c>
      <c r="P332" s="3">
        <f t="shared" si="45"/>
        <v>59.17</v>
      </c>
      <c r="Q332" s="1">
        <v>22</v>
      </c>
      <c r="R332" s="3">
        <f t="shared" si="46"/>
        <v>37.18100388710495</v>
      </c>
      <c r="S332" s="2">
        <v>77</v>
      </c>
      <c r="T332" s="18">
        <v>70</v>
      </c>
      <c r="U332" s="3">
        <f t="shared" si="47"/>
        <v>90.909090909090907</v>
      </c>
    </row>
    <row r="333" spans="1:21">
      <c r="A333" s="15">
        <v>303</v>
      </c>
      <c r="B333" s="5" t="s">
        <v>312</v>
      </c>
      <c r="C333" s="8" t="s">
        <v>330</v>
      </c>
      <c r="D333" s="3">
        <v>11112.02</v>
      </c>
      <c r="E333" s="9">
        <f t="shared" ref="E333:E361" si="48">$D333*18%</f>
        <v>2000.1636000000001</v>
      </c>
      <c r="F333" s="18">
        <v>1253</v>
      </c>
      <c r="G333" s="3">
        <f t="shared" ref="G333:G361" si="49">$F333/$E333%</f>
        <v>62.644875649171894</v>
      </c>
      <c r="H333" s="3">
        <v>156.4008406448105</v>
      </c>
      <c r="I333" s="18">
        <v>119</v>
      </c>
      <c r="J333" s="3">
        <f t="shared" ref="J333:J361" si="50">$I333/$H333%</f>
        <v>76.086547559070624</v>
      </c>
      <c r="K333" s="1">
        <v>76</v>
      </c>
      <c r="L333" s="1">
        <v>5</v>
      </c>
      <c r="M333" s="3">
        <f t="shared" ref="M333:M361" si="51">$L333/$K333%</f>
        <v>6.5789473684210522</v>
      </c>
      <c r="N333" s="1">
        <v>10</v>
      </c>
      <c r="O333" s="3">
        <f t="shared" ref="O333:O361" si="52">$N333/$K333%</f>
        <v>13.157894736842104</v>
      </c>
      <c r="P333" s="3">
        <f t="shared" ref="P333:P361" si="53">$K333*97%</f>
        <v>73.72</v>
      </c>
      <c r="Q333" s="1">
        <v>1</v>
      </c>
      <c r="R333" s="3">
        <f t="shared" ref="R333:R359" si="54">$Q333/$P333%</f>
        <v>1.3564839934888768</v>
      </c>
      <c r="S333" s="3">
        <v>141.62940143412646</v>
      </c>
      <c r="T333" s="18">
        <v>31</v>
      </c>
      <c r="U333" s="3">
        <f t="shared" si="47"/>
        <v>21.888110580216264</v>
      </c>
    </row>
    <row r="334" spans="1:21">
      <c r="A334" s="15">
        <v>290</v>
      </c>
      <c r="B334" s="5" t="s">
        <v>312</v>
      </c>
      <c r="C334" s="8" t="s">
        <v>317</v>
      </c>
      <c r="D334" s="3">
        <v>6863.96</v>
      </c>
      <c r="E334" s="9">
        <f t="shared" si="48"/>
        <v>1235.5128</v>
      </c>
      <c r="F334" s="18">
        <v>956</v>
      </c>
      <c r="G334" s="3">
        <f t="shared" si="49"/>
        <v>77.376778289953776</v>
      </c>
      <c r="H334" s="3">
        <v>96.58964512</v>
      </c>
      <c r="I334" s="18">
        <v>75</v>
      </c>
      <c r="J334" s="3">
        <f t="shared" si="50"/>
        <v>77.64807491198701</v>
      </c>
      <c r="K334" s="1">
        <v>54</v>
      </c>
      <c r="L334" s="1">
        <v>5</v>
      </c>
      <c r="M334" s="3">
        <f t="shared" si="51"/>
        <v>9.2592592592592595</v>
      </c>
      <c r="N334" s="1">
        <v>8</v>
      </c>
      <c r="O334" s="3">
        <f t="shared" si="52"/>
        <v>14.814814814814813</v>
      </c>
      <c r="P334" s="3">
        <f t="shared" si="53"/>
        <v>52.379999999999995</v>
      </c>
      <c r="Q334" s="1">
        <v>17</v>
      </c>
      <c r="R334" s="3">
        <f t="shared" si="54"/>
        <v>32.455135547919056</v>
      </c>
      <c r="S334" s="3">
        <v>87.485312865508405</v>
      </c>
      <c r="T334" s="18">
        <v>72</v>
      </c>
      <c r="U334" s="3">
        <f t="shared" si="47"/>
        <v>82.29952850564294</v>
      </c>
    </row>
    <row r="335" spans="1:21">
      <c r="A335" s="15">
        <v>302</v>
      </c>
      <c r="B335" s="5" t="s">
        <v>312</v>
      </c>
      <c r="C335" s="8" t="s">
        <v>329</v>
      </c>
      <c r="D335" s="3">
        <v>13232.01</v>
      </c>
      <c r="E335" s="9">
        <f t="shared" si="48"/>
        <v>2381.7617999999998</v>
      </c>
      <c r="F335" s="18">
        <v>2520</v>
      </c>
      <c r="G335" s="3">
        <f t="shared" si="49"/>
        <v>105.80403128474059</v>
      </c>
      <c r="H335" s="3">
        <v>186.23953947351959</v>
      </c>
      <c r="I335" s="18">
        <v>186</v>
      </c>
      <c r="J335" s="3">
        <f t="shared" si="50"/>
        <v>99.871380978391187</v>
      </c>
      <c r="K335" s="1">
        <v>146</v>
      </c>
      <c r="L335" s="1">
        <v>16</v>
      </c>
      <c r="M335" s="3">
        <f t="shared" si="51"/>
        <v>10.95890410958904</v>
      </c>
      <c r="N335" s="1">
        <v>0</v>
      </c>
      <c r="O335" s="3">
        <f t="shared" si="52"/>
        <v>0</v>
      </c>
      <c r="P335" s="3">
        <f t="shared" si="53"/>
        <v>141.62</v>
      </c>
      <c r="Q335" s="1">
        <v>38</v>
      </c>
      <c r="R335" s="3">
        <f t="shared" si="54"/>
        <v>26.832368309560795</v>
      </c>
      <c r="S335" s="3">
        <v>168.64995348013915</v>
      </c>
      <c r="T335" s="18">
        <v>184</v>
      </c>
      <c r="U335" s="3">
        <f t="shared" si="47"/>
        <v>109.10171998456468</v>
      </c>
    </row>
    <row r="336" spans="1:21">
      <c r="A336" s="15">
        <v>300</v>
      </c>
      <c r="B336" s="5" t="s">
        <v>312</v>
      </c>
      <c r="C336" s="8" t="s">
        <v>327</v>
      </c>
      <c r="D336" s="3">
        <v>6801.34</v>
      </c>
      <c r="E336" s="9">
        <f t="shared" si="48"/>
        <v>1224.2411999999999</v>
      </c>
      <c r="F336" s="18">
        <v>1033</v>
      </c>
      <c r="G336" s="3">
        <f t="shared" si="49"/>
        <v>84.378797250084375</v>
      </c>
      <c r="H336" s="3">
        <v>95.728345837316297</v>
      </c>
      <c r="I336" s="18">
        <v>83</v>
      </c>
      <c r="J336" s="3">
        <f t="shared" si="50"/>
        <v>86.703681416424729</v>
      </c>
      <c r="K336" s="1">
        <v>63</v>
      </c>
      <c r="L336" s="1">
        <v>8</v>
      </c>
      <c r="M336" s="3">
        <f t="shared" si="51"/>
        <v>12.698412698412698</v>
      </c>
      <c r="N336" s="1">
        <v>21</v>
      </c>
      <c r="O336" s="3">
        <f t="shared" si="52"/>
        <v>33.333333333333336</v>
      </c>
      <c r="P336" s="3">
        <f t="shared" si="53"/>
        <v>61.11</v>
      </c>
      <c r="Q336" s="1">
        <v>9</v>
      </c>
      <c r="R336" s="3">
        <f t="shared" si="54"/>
        <v>14.727540500736378</v>
      </c>
      <c r="S336" s="3">
        <v>86.687183171914896</v>
      </c>
      <c r="T336" s="18">
        <v>47</v>
      </c>
      <c r="U336" s="3">
        <f t="shared" si="47"/>
        <v>54.217934278463396</v>
      </c>
    </row>
    <row r="337" spans="1:21">
      <c r="A337" s="15">
        <v>286</v>
      </c>
      <c r="B337" s="5" t="s">
        <v>312</v>
      </c>
      <c r="C337" s="8" t="s">
        <v>313</v>
      </c>
      <c r="D337" s="3">
        <v>11843.26</v>
      </c>
      <c r="E337" s="9">
        <f t="shared" si="48"/>
        <v>2131.7867999999999</v>
      </c>
      <c r="F337" s="18">
        <v>1997</v>
      </c>
      <c r="G337" s="3">
        <f t="shared" si="49"/>
        <v>93.677285176922965</v>
      </c>
      <c r="H337" s="3">
        <v>166.51623559999999</v>
      </c>
      <c r="I337" s="18">
        <v>128</v>
      </c>
      <c r="J337" s="3">
        <f t="shared" si="50"/>
        <v>76.869381258099978</v>
      </c>
      <c r="K337" s="1">
        <v>105</v>
      </c>
      <c r="L337" s="1">
        <v>15</v>
      </c>
      <c r="M337" s="3">
        <f t="shared" si="51"/>
        <v>14.285714285714285</v>
      </c>
      <c r="N337" s="1">
        <v>22</v>
      </c>
      <c r="O337" s="3">
        <f t="shared" si="52"/>
        <v>20.952380952380953</v>
      </c>
      <c r="P337" s="3">
        <f t="shared" si="53"/>
        <v>101.85</v>
      </c>
      <c r="Q337" s="1">
        <v>31</v>
      </c>
      <c r="R337" s="3">
        <f t="shared" si="54"/>
        <v>30.436917034855181</v>
      </c>
      <c r="S337" s="3">
        <v>150.94949656576685</v>
      </c>
      <c r="T337" s="18">
        <v>124</v>
      </c>
      <c r="U337" s="3">
        <f t="shared" si="47"/>
        <v>82.146680062609363</v>
      </c>
    </row>
    <row r="338" spans="1:21">
      <c r="A338" s="15">
        <v>308</v>
      </c>
      <c r="B338" s="5" t="s">
        <v>312</v>
      </c>
      <c r="C338" s="8" t="s">
        <v>334</v>
      </c>
      <c r="D338" s="3">
        <v>12562.380000000001</v>
      </c>
      <c r="E338" s="9">
        <f t="shared" si="48"/>
        <v>2261.2284</v>
      </c>
      <c r="F338" s="18">
        <v>2212</v>
      </c>
      <c r="G338" s="3">
        <f t="shared" si="49"/>
        <v>97.822935533624118</v>
      </c>
      <c r="H338" s="3">
        <v>176.79037374000001</v>
      </c>
      <c r="I338" s="18">
        <v>176</v>
      </c>
      <c r="J338" s="3">
        <f t="shared" si="50"/>
        <v>99.552931687806492</v>
      </c>
      <c r="K338" s="1">
        <v>117</v>
      </c>
      <c r="L338" s="1">
        <v>21</v>
      </c>
      <c r="M338" s="3">
        <f t="shared" si="51"/>
        <v>17.948717948717949</v>
      </c>
      <c r="N338" s="1">
        <v>72</v>
      </c>
      <c r="O338" s="3">
        <f t="shared" si="52"/>
        <v>61.53846153846154</v>
      </c>
      <c r="P338" s="3">
        <f t="shared" si="53"/>
        <v>113.49</v>
      </c>
      <c r="Q338" s="1">
        <v>27</v>
      </c>
      <c r="R338" s="3">
        <f t="shared" si="54"/>
        <v>23.790642347343379</v>
      </c>
      <c r="S338" s="3">
        <v>160.11511498251818</v>
      </c>
      <c r="T338" s="18">
        <v>94</v>
      </c>
      <c r="U338" s="3">
        <f t="shared" si="47"/>
        <v>58.707761606556119</v>
      </c>
    </row>
    <row r="339" spans="1:21">
      <c r="A339" s="15">
        <v>312</v>
      </c>
      <c r="B339" s="5" t="s">
        <v>312</v>
      </c>
      <c r="C339" s="8" t="s">
        <v>338</v>
      </c>
      <c r="D339" s="3">
        <v>7521.47</v>
      </c>
      <c r="E339" s="9">
        <f t="shared" si="48"/>
        <v>1353.8645999999999</v>
      </c>
      <c r="F339" s="18">
        <v>1573</v>
      </c>
      <c r="G339" s="3">
        <f t="shared" si="49"/>
        <v>116.18591696688134</v>
      </c>
      <c r="H339" s="3">
        <v>105.86412109451953</v>
      </c>
      <c r="I339" s="18">
        <v>99</v>
      </c>
      <c r="J339" s="3">
        <f t="shared" si="50"/>
        <v>93.516102506163563</v>
      </c>
      <c r="K339" s="1">
        <v>76</v>
      </c>
      <c r="L339" s="1">
        <v>14</v>
      </c>
      <c r="M339" s="3">
        <f t="shared" si="51"/>
        <v>18.421052631578949</v>
      </c>
      <c r="N339" s="1">
        <v>37</v>
      </c>
      <c r="O339" s="3">
        <f t="shared" si="52"/>
        <v>48.684210526315788</v>
      </c>
      <c r="P339" s="3">
        <f t="shared" si="53"/>
        <v>73.72</v>
      </c>
      <c r="Q339" s="1">
        <v>22</v>
      </c>
      <c r="R339" s="3">
        <f t="shared" si="54"/>
        <v>29.842647856755292</v>
      </c>
      <c r="S339" s="3">
        <v>95.865674648240301</v>
      </c>
      <c r="T339" s="18">
        <v>101</v>
      </c>
      <c r="U339" s="3">
        <f t="shared" si="47"/>
        <v>105.35574945943797</v>
      </c>
    </row>
    <row r="340" spans="1:21">
      <c r="A340" s="15">
        <v>311</v>
      </c>
      <c r="B340" s="5" t="s">
        <v>312</v>
      </c>
      <c r="C340" s="8" t="s">
        <v>337</v>
      </c>
      <c r="D340" s="3">
        <v>7023.54</v>
      </c>
      <c r="E340" s="9">
        <f t="shared" si="48"/>
        <v>1264.2372</v>
      </c>
      <c r="F340" s="18">
        <v>1150</v>
      </c>
      <c r="G340" s="3">
        <f t="shared" si="49"/>
        <v>90.963942525975341</v>
      </c>
      <c r="H340" s="3">
        <v>98.84227842</v>
      </c>
      <c r="I340" s="18">
        <v>110</v>
      </c>
      <c r="J340" s="3">
        <f t="shared" si="50"/>
        <v>111.28840993788982</v>
      </c>
      <c r="K340" s="1">
        <v>77</v>
      </c>
      <c r="L340" s="1">
        <v>15</v>
      </c>
      <c r="M340" s="3">
        <f t="shared" si="51"/>
        <v>19.480519480519479</v>
      </c>
      <c r="N340" s="1">
        <v>55</v>
      </c>
      <c r="O340" s="3">
        <f t="shared" si="52"/>
        <v>71.428571428571431</v>
      </c>
      <c r="P340" s="3">
        <f t="shared" si="53"/>
        <v>74.69</v>
      </c>
      <c r="Q340" s="1">
        <v>20</v>
      </c>
      <c r="R340" s="3">
        <f t="shared" si="54"/>
        <v>26.77734636497523</v>
      </c>
      <c r="S340" s="3">
        <v>89.519256278214456</v>
      </c>
      <c r="T340" s="18">
        <v>120</v>
      </c>
      <c r="U340" s="3">
        <f t="shared" si="47"/>
        <v>134.04937103929379</v>
      </c>
    </row>
    <row r="341" spans="1:21">
      <c r="A341" s="15">
        <v>313</v>
      </c>
      <c r="B341" s="5" t="s">
        <v>312</v>
      </c>
      <c r="C341" s="8" t="s">
        <v>339</v>
      </c>
      <c r="D341" s="3">
        <v>10248.469999999999</v>
      </c>
      <c r="E341" s="9">
        <f t="shared" si="48"/>
        <v>1844.7245999999998</v>
      </c>
      <c r="F341" s="18">
        <v>1357</v>
      </c>
      <c r="G341" s="3">
        <f t="shared" si="49"/>
        <v>73.561115843524846</v>
      </c>
      <c r="H341" s="3">
        <v>144.24643974031014</v>
      </c>
      <c r="I341" s="18">
        <v>108</v>
      </c>
      <c r="J341" s="3">
        <f t="shared" si="50"/>
        <v>74.871865256733301</v>
      </c>
      <c r="K341" s="1">
        <v>75</v>
      </c>
      <c r="L341" s="1">
        <v>15</v>
      </c>
      <c r="M341" s="3">
        <f t="shared" si="51"/>
        <v>20</v>
      </c>
      <c r="N341" s="1">
        <v>19</v>
      </c>
      <c r="O341" s="3">
        <f t="shared" si="52"/>
        <v>25.333333333333332</v>
      </c>
      <c r="P341" s="3">
        <f t="shared" si="53"/>
        <v>72.75</v>
      </c>
      <c r="Q341" s="1">
        <v>18</v>
      </c>
      <c r="R341" s="3">
        <f t="shared" si="54"/>
        <v>24.742268041237111</v>
      </c>
      <c r="S341" s="3">
        <v>130.62293549828041</v>
      </c>
      <c r="T341" s="18">
        <v>95</v>
      </c>
      <c r="U341" s="3">
        <f t="shared" si="47"/>
        <v>72.728422185283563</v>
      </c>
    </row>
    <row r="342" spans="1:21">
      <c r="A342" s="15">
        <v>288</v>
      </c>
      <c r="B342" s="5" t="s">
        <v>312</v>
      </c>
      <c r="C342" s="8" t="s">
        <v>315</v>
      </c>
      <c r="D342" s="3">
        <v>7630.55</v>
      </c>
      <c r="E342" s="9">
        <f t="shared" si="48"/>
        <v>1373.499</v>
      </c>
      <c r="F342" s="18">
        <v>906</v>
      </c>
      <c r="G342" s="3">
        <f t="shared" si="49"/>
        <v>65.962916609331344</v>
      </c>
      <c r="H342" s="3">
        <v>107.39941384035116</v>
      </c>
      <c r="I342" s="18">
        <v>81</v>
      </c>
      <c r="J342" s="3">
        <f t="shared" si="50"/>
        <v>75.419406031774258</v>
      </c>
      <c r="K342" s="1">
        <v>54</v>
      </c>
      <c r="L342" s="1">
        <v>11</v>
      </c>
      <c r="M342" s="3">
        <f t="shared" si="51"/>
        <v>20.37037037037037</v>
      </c>
      <c r="N342" s="1">
        <v>26</v>
      </c>
      <c r="O342" s="3">
        <f t="shared" si="52"/>
        <v>48.148148148148145</v>
      </c>
      <c r="P342" s="3">
        <f t="shared" si="53"/>
        <v>52.379999999999995</v>
      </c>
      <c r="Q342" s="1">
        <v>18</v>
      </c>
      <c r="R342" s="3">
        <f t="shared" si="54"/>
        <v>34.364261168384886</v>
      </c>
      <c r="S342" s="3">
        <v>97.2559650822419</v>
      </c>
      <c r="T342" s="18">
        <v>79</v>
      </c>
      <c r="U342" s="3">
        <f t="shared" si="47"/>
        <v>81.228950772526659</v>
      </c>
    </row>
    <row r="343" spans="1:21">
      <c r="A343" s="15">
        <v>304</v>
      </c>
      <c r="B343" s="5" t="s">
        <v>312</v>
      </c>
      <c r="C343" s="8" t="s">
        <v>173</v>
      </c>
      <c r="D343" s="3">
        <v>6085.25</v>
      </c>
      <c r="E343" s="9">
        <f t="shared" si="48"/>
        <v>1095.345</v>
      </c>
      <c r="F343" s="18">
        <v>1283</v>
      </c>
      <c r="G343" s="3">
        <f t="shared" si="49"/>
        <v>117.13204515472295</v>
      </c>
      <c r="H343" s="3">
        <v>85.619467499999999</v>
      </c>
      <c r="I343" s="18">
        <v>109</v>
      </c>
      <c r="J343" s="3">
        <f t="shared" si="50"/>
        <v>127.30749580987525</v>
      </c>
      <c r="K343" s="1">
        <v>83</v>
      </c>
      <c r="L343" s="1">
        <v>19</v>
      </c>
      <c r="M343" s="3">
        <f t="shared" si="51"/>
        <v>22.891566265060241</v>
      </c>
      <c r="N343" s="1">
        <v>45</v>
      </c>
      <c r="O343" s="3">
        <f t="shared" si="52"/>
        <v>54.216867469879517</v>
      </c>
      <c r="P343" s="3">
        <f t="shared" si="53"/>
        <v>80.509999999999991</v>
      </c>
      <c r="Q343" s="1">
        <v>21</v>
      </c>
      <c r="R343" s="3">
        <f t="shared" si="54"/>
        <v>26.083716308533102</v>
      </c>
      <c r="S343" s="3">
        <v>77.560183933885838</v>
      </c>
      <c r="T343" s="18">
        <v>88</v>
      </c>
      <c r="U343" s="3">
        <f t="shared" si="47"/>
        <v>113.46027760198882</v>
      </c>
    </row>
    <row r="344" spans="1:21">
      <c r="A344" s="15">
        <v>297</v>
      </c>
      <c r="B344" s="5" t="s">
        <v>312</v>
      </c>
      <c r="C344" s="8" t="s">
        <v>324</v>
      </c>
      <c r="D344" s="3">
        <v>5335.83</v>
      </c>
      <c r="E344" s="9">
        <f t="shared" si="48"/>
        <v>960.44939999999997</v>
      </c>
      <c r="F344" s="18">
        <v>891</v>
      </c>
      <c r="G344" s="3">
        <f t="shared" si="49"/>
        <v>92.769072477946267</v>
      </c>
      <c r="H344" s="3">
        <v>75.101403483596968</v>
      </c>
      <c r="I344" s="18">
        <v>60</v>
      </c>
      <c r="J344" s="3">
        <f t="shared" si="50"/>
        <v>79.891982329071524</v>
      </c>
      <c r="K344" s="1">
        <v>47</v>
      </c>
      <c r="L344" s="1">
        <v>11</v>
      </c>
      <c r="M344" s="3">
        <f t="shared" si="51"/>
        <v>23.404255319148938</v>
      </c>
      <c r="N344" s="1">
        <v>14</v>
      </c>
      <c r="O344" s="3">
        <f t="shared" si="52"/>
        <v>29.787234042553195</v>
      </c>
      <c r="P344" s="3">
        <f t="shared" si="53"/>
        <v>45.589999999999996</v>
      </c>
      <c r="Q344" s="1">
        <v>11</v>
      </c>
      <c r="R344" s="3">
        <f t="shared" si="54"/>
        <v>24.128098267163853</v>
      </c>
      <c r="S344" s="3">
        <v>68.008373729911838</v>
      </c>
      <c r="T344" s="18">
        <v>59</v>
      </c>
      <c r="U344" s="3">
        <f t="shared" si="47"/>
        <v>86.754022724190321</v>
      </c>
    </row>
    <row r="345" spans="1:21">
      <c r="A345" s="15">
        <v>306</v>
      </c>
      <c r="B345" s="5" t="s">
        <v>312</v>
      </c>
      <c r="C345" s="8" t="s">
        <v>332</v>
      </c>
      <c r="D345" s="3">
        <v>10912.04</v>
      </c>
      <c r="E345" s="9">
        <f t="shared" si="48"/>
        <v>1964.1672000000001</v>
      </c>
      <c r="F345" s="18">
        <v>1699</v>
      </c>
      <c r="G345" s="3">
        <f t="shared" si="49"/>
        <v>86.499764378511159</v>
      </c>
      <c r="H345" s="3">
        <v>153.53240280000003</v>
      </c>
      <c r="I345" s="18">
        <v>114</v>
      </c>
      <c r="J345" s="3">
        <f t="shared" si="50"/>
        <v>74.251427008865903</v>
      </c>
      <c r="K345" s="1">
        <v>76</v>
      </c>
      <c r="L345" s="1">
        <v>18</v>
      </c>
      <c r="M345" s="3">
        <f t="shared" si="51"/>
        <v>23.684210526315788</v>
      </c>
      <c r="N345" s="1">
        <v>42</v>
      </c>
      <c r="O345" s="3">
        <f t="shared" si="52"/>
        <v>55.263157894736842</v>
      </c>
      <c r="P345" s="3">
        <f t="shared" si="53"/>
        <v>73.72</v>
      </c>
      <c r="Q345" s="1">
        <v>18</v>
      </c>
      <c r="R345" s="3">
        <f t="shared" si="54"/>
        <v>24.416711882799785</v>
      </c>
      <c r="S345" s="3">
        <v>139.08053563845687</v>
      </c>
      <c r="T345" s="18">
        <v>78</v>
      </c>
      <c r="U345" s="3">
        <f t="shared" si="47"/>
        <v>56.082614035052927</v>
      </c>
    </row>
    <row r="346" spans="1:21">
      <c r="A346" s="15">
        <v>296</v>
      </c>
      <c r="B346" s="5" t="s">
        <v>312</v>
      </c>
      <c r="C346" s="8" t="s">
        <v>323</v>
      </c>
      <c r="D346" s="3">
        <v>11389.77</v>
      </c>
      <c r="E346" s="9">
        <f t="shared" si="48"/>
        <v>2050.1586000000002</v>
      </c>
      <c r="F346" s="18">
        <v>1522</v>
      </c>
      <c r="G346" s="3">
        <f t="shared" si="49"/>
        <v>74.238158940483913</v>
      </c>
      <c r="H346" s="3">
        <v>160.31015087725214</v>
      </c>
      <c r="I346" s="18">
        <v>106</v>
      </c>
      <c r="J346" s="3">
        <f t="shared" si="50"/>
        <v>66.121826609197768</v>
      </c>
      <c r="K346" s="1">
        <v>78</v>
      </c>
      <c r="L346" s="1">
        <v>21</v>
      </c>
      <c r="M346" s="3">
        <f t="shared" si="51"/>
        <v>26.923076923076923</v>
      </c>
      <c r="N346" s="1">
        <v>26</v>
      </c>
      <c r="O346" s="3">
        <f t="shared" si="52"/>
        <v>33.333333333333336</v>
      </c>
      <c r="P346" s="3">
        <f t="shared" si="53"/>
        <v>75.66</v>
      </c>
      <c r="Q346" s="1">
        <v>20</v>
      </c>
      <c r="R346" s="3">
        <f t="shared" si="54"/>
        <v>26.434047052603756</v>
      </c>
      <c r="S346" s="3">
        <v>145.16949281700093</v>
      </c>
      <c r="T346" s="18">
        <v>93</v>
      </c>
      <c r="U346" s="3">
        <f t="shared" si="47"/>
        <v>64.0630467154933</v>
      </c>
    </row>
    <row r="347" spans="1:21">
      <c r="A347" s="15">
        <v>289</v>
      </c>
      <c r="B347" s="5" t="s">
        <v>312</v>
      </c>
      <c r="C347" s="8" t="s">
        <v>316</v>
      </c>
      <c r="D347" s="3">
        <v>9080.91</v>
      </c>
      <c r="E347" s="9">
        <f t="shared" si="48"/>
        <v>1634.5637999999999</v>
      </c>
      <c r="F347" s="18">
        <v>1297</v>
      </c>
      <c r="G347" s="3">
        <f t="shared" si="49"/>
        <v>79.348386401313931</v>
      </c>
      <c r="H347" s="3">
        <v>127.82288916</v>
      </c>
      <c r="I347" s="18">
        <v>114</v>
      </c>
      <c r="J347" s="3">
        <f t="shared" si="50"/>
        <v>89.185904613142142</v>
      </c>
      <c r="K347" s="1">
        <v>72</v>
      </c>
      <c r="L347" s="1">
        <v>20</v>
      </c>
      <c r="M347" s="3">
        <f t="shared" si="51"/>
        <v>27.777777777777779</v>
      </c>
      <c r="N347" s="1">
        <v>35</v>
      </c>
      <c r="O347" s="3">
        <f t="shared" si="52"/>
        <v>48.611111111111114</v>
      </c>
      <c r="P347" s="3">
        <f t="shared" si="53"/>
        <v>69.84</v>
      </c>
      <c r="Q347" s="1">
        <v>23</v>
      </c>
      <c r="R347" s="3">
        <f t="shared" si="54"/>
        <v>32.932416953035506</v>
      </c>
      <c r="S347" s="3">
        <v>115.74167863063361</v>
      </c>
      <c r="T347" s="18">
        <v>100</v>
      </c>
      <c r="U347" s="3">
        <f t="shared" si="47"/>
        <v>86.399299874619899</v>
      </c>
    </row>
    <row r="348" spans="1:21">
      <c r="A348" s="15">
        <v>307</v>
      </c>
      <c r="B348" s="5" t="s">
        <v>312</v>
      </c>
      <c r="C348" s="8" t="s">
        <v>333</v>
      </c>
      <c r="D348" s="3">
        <v>6106.46</v>
      </c>
      <c r="E348" s="9">
        <f t="shared" si="48"/>
        <v>1099.1628000000001</v>
      </c>
      <c r="F348" s="18">
        <v>929</v>
      </c>
      <c r="G348" s="3">
        <f t="shared" si="49"/>
        <v>84.51887199967102</v>
      </c>
      <c r="H348" s="3">
        <v>85.947962419425949</v>
      </c>
      <c r="I348" s="18">
        <v>64</v>
      </c>
      <c r="J348" s="3">
        <f t="shared" si="50"/>
        <v>74.463661730199121</v>
      </c>
      <c r="K348" s="1">
        <v>55</v>
      </c>
      <c r="L348" s="1">
        <v>17</v>
      </c>
      <c r="M348" s="3">
        <f t="shared" si="51"/>
        <v>30.909090909090907</v>
      </c>
      <c r="N348" s="1">
        <v>41</v>
      </c>
      <c r="O348" s="3">
        <f t="shared" si="52"/>
        <v>74.545454545454533</v>
      </c>
      <c r="P348" s="3">
        <f t="shared" si="53"/>
        <v>53.35</v>
      </c>
      <c r="Q348" s="1">
        <v>13</v>
      </c>
      <c r="R348" s="3">
        <f t="shared" si="54"/>
        <v>24.367385192127461</v>
      </c>
      <c r="S348" s="3">
        <v>77.830518184941695</v>
      </c>
      <c r="T348" s="18">
        <v>64</v>
      </c>
      <c r="U348" s="3">
        <f t="shared" si="47"/>
        <v>82.229954897541006</v>
      </c>
    </row>
    <row r="349" spans="1:21">
      <c r="A349" s="15">
        <v>293</v>
      </c>
      <c r="B349" s="5" t="s">
        <v>312</v>
      </c>
      <c r="C349" s="8" t="s">
        <v>320</v>
      </c>
      <c r="D349" s="3">
        <v>6755.89</v>
      </c>
      <c r="E349" s="9">
        <f t="shared" si="48"/>
        <v>1216.0602000000001</v>
      </c>
      <c r="F349" s="18">
        <v>1386</v>
      </c>
      <c r="G349" s="3">
        <f t="shared" si="49"/>
        <v>113.97462066433881</v>
      </c>
      <c r="H349" s="3">
        <v>95.088640526553121</v>
      </c>
      <c r="I349" s="18">
        <v>106</v>
      </c>
      <c r="J349" s="3">
        <f t="shared" si="50"/>
        <v>111.47493476931129</v>
      </c>
      <c r="K349" s="1">
        <v>71</v>
      </c>
      <c r="L349" s="1">
        <v>22</v>
      </c>
      <c r="M349" s="3">
        <f t="shared" si="51"/>
        <v>30.985915492957748</v>
      </c>
      <c r="N349" s="1">
        <v>49</v>
      </c>
      <c r="O349" s="3">
        <f t="shared" si="52"/>
        <v>69.014084507042256</v>
      </c>
      <c r="P349" s="3">
        <f t="shared" si="53"/>
        <v>68.87</v>
      </c>
      <c r="Q349" s="1">
        <v>19</v>
      </c>
      <c r="R349" s="3">
        <f t="shared" si="54"/>
        <v>27.588209670393493</v>
      </c>
      <c r="S349" s="3">
        <v>86.107895491080896</v>
      </c>
      <c r="T349" s="18">
        <v>106</v>
      </c>
      <c r="U349" s="3">
        <f t="shared" si="47"/>
        <v>123.10137112917774</v>
      </c>
    </row>
    <row r="350" spans="1:21">
      <c r="A350" s="15">
        <v>305</v>
      </c>
      <c r="B350" s="5" t="s">
        <v>312</v>
      </c>
      <c r="C350" s="8" t="s">
        <v>331</v>
      </c>
      <c r="D350" s="3">
        <v>8628.43</v>
      </c>
      <c r="E350" s="9">
        <f t="shared" si="48"/>
        <v>1553.1174000000001</v>
      </c>
      <c r="F350" s="18">
        <v>1388</v>
      </c>
      <c r="G350" s="3">
        <f t="shared" si="49"/>
        <v>89.368646568507955</v>
      </c>
      <c r="H350" s="3">
        <v>121.44449932999602</v>
      </c>
      <c r="I350" s="18">
        <v>142</v>
      </c>
      <c r="J350" s="3">
        <f t="shared" si="50"/>
        <v>116.92583919684118</v>
      </c>
      <c r="K350" s="1">
        <v>116</v>
      </c>
      <c r="L350" s="1">
        <v>36</v>
      </c>
      <c r="M350" s="3">
        <f t="shared" si="51"/>
        <v>31.03448275862069</v>
      </c>
      <c r="N350" s="1">
        <v>89</v>
      </c>
      <c r="O350" s="3">
        <f t="shared" si="52"/>
        <v>76.724137931034491</v>
      </c>
      <c r="P350" s="3">
        <f t="shared" si="53"/>
        <v>112.52</v>
      </c>
      <c r="Q350" s="1">
        <v>30</v>
      </c>
      <c r="R350" s="3">
        <f t="shared" si="54"/>
        <v>26.661926768574475</v>
      </c>
      <c r="S350" s="3">
        <v>109.97454794144177</v>
      </c>
      <c r="T350" s="18">
        <v>111</v>
      </c>
      <c r="U350" s="3">
        <f t="shared" si="47"/>
        <v>100.93244489543549</v>
      </c>
    </row>
    <row r="351" spans="1:21">
      <c r="A351" s="15">
        <v>301</v>
      </c>
      <c r="B351" s="5" t="s">
        <v>312</v>
      </c>
      <c r="C351" s="8" t="s">
        <v>328</v>
      </c>
      <c r="D351" s="3">
        <v>8357.75</v>
      </c>
      <c r="E351" s="9">
        <f t="shared" si="48"/>
        <v>1504.395</v>
      </c>
      <c r="F351" s="18">
        <v>1382</v>
      </c>
      <c r="G351" s="3">
        <f t="shared" si="49"/>
        <v>91.864171311390947</v>
      </c>
      <c r="H351" s="3">
        <v>117.59354250000001</v>
      </c>
      <c r="I351" s="18">
        <v>125</v>
      </c>
      <c r="J351" s="3">
        <f t="shared" si="50"/>
        <v>106.29835392534416</v>
      </c>
      <c r="K351" s="1">
        <v>94</v>
      </c>
      <c r="L351" s="1">
        <v>31</v>
      </c>
      <c r="M351" s="3">
        <f t="shared" si="51"/>
        <v>32.978723404255319</v>
      </c>
      <c r="N351" s="1">
        <v>66</v>
      </c>
      <c r="O351" s="3">
        <f t="shared" si="52"/>
        <v>70.212765957446805</v>
      </c>
      <c r="P351" s="3">
        <f t="shared" si="53"/>
        <v>91.179999999999993</v>
      </c>
      <c r="Q351" s="1">
        <v>35</v>
      </c>
      <c r="R351" s="3">
        <f t="shared" si="54"/>
        <v>38.385610879578856</v>
      </c>
      <c r="S351" s="3">
        <v>106.52456797558594</v>
      </c>
      <c r="T351" s="18">
        <v>119</v>
      </c>
      <c r="U351" s="3">
        <f t="shared" si="47"/>
        <v>111.71131905202682</v>
      </c>
    </row>
    <row r="352" spans="1:21">
      <c r="A352" s="15">
        <v>292</v>
      </c>
      <c r="B352" s="5" t="s">
        <v>312</v>
      </c>
      <c r="C352" s="8" t="s">
        <v>319</v>
      </c>
      <c r="D352" s="3">
        <v>10436.33</v>
      </c>
      <c r="E352" s="9">
        <f t="shared" si="48"/>
        <v>1878.5393999999999</v>
      </c>
      <c r="F352" s="18">
        <v>1527</v>
      </c>
      <c r="G352" s="3">
        <f t="shared" si="49"/>
        <v>81.286556992097161</v>
      </c>
      <c r="H352" s="3">
        <v>146.73479979999999</v>
      </c>
      <c r="I352" s="18">
        <v>108</v>
      </c>
      <c r="J352" s="3">
        <f t="shared" si="50"/>
        <v>73.602172182198331</v>
      </c>
      <c r="K352" s="1">
        <v>66</v>
      </c>
      <c r="L352" s="1">
        <v>22</v>
      </c>
      <c r="M352" s="3">
        <f t="shared" si="51"/>
        <v>33.333333333333329</v>
      </c>
      <c r="N352" s="1">
        <v>22</v>
      </c>
      <c r="O352" s="3">
        <f t="shared" si="52"/>
        <v>33.333333333333329</v>
      </c>
      <c r="P352" s="3">
        <f t="shared" si="53"/>
        <v>64.02</v>
      </c>
      <c r="Q352" s="1">
        <v>17</v>
      </c>
      <c r="R352" s="3">
        <f t="shared" si="54"/>
        <v>26.554201811933773</v>
      </c>
      <c r="S352" s="3">
        <v>133.01732457906095</v>
      </c>
      <c r="T352" s="18">
        <v>101</v>
      </c>
      <c r="U352" s="3">
        <f t="shared" si="47"/>
        <v>75.929958988138452</v>
      </c>
    </row>
    <row r="353" spans="1:21">
      <c r="A353" s="15">
        <v>310</v>
      </c>
      <c r="B353" s="5" t="s">
        <v>312</v>
      </c>
      <c r="C353" s="8" t="s">
        <v>336</v>
      </c>
      <c r="D353" s="3">
        <v>7021.52</v>
      </c>
      <c r="E353" s="9">
        <f t="shared" si="48"/>
        <v>1263.8736000000001</v>
      </c>
      <c r="F353" s="18">
        <v>1210</v>
      </c>
      <c r="G353" s="3">
        <f t="shared" si="49"/>
        <v>95.73742184345015</v>
      </c>
      <c r="H353" s="3">
        <v>98.827362676124579</v>
      </c>
      <c r="I353" s="18">
        <v>86</v>
      </c>
      <c r="J353" s="3">
        <f t="shared" si="50"/>
        <v>87.020434089532273</v>
      </c>
      <c r="K353" s="1">
        <v>74</v>
      </c>
      <c r="L353" s="1">
        <v>26</v>
      </c>
      <c r="M353" s="3">
        <f t="shared" si="51"/>
        <v>35.135135135135137</v>
      </c>
      <c r="N353" s="1">
        <v>52</v>
      </c>
      <c r="O353" s="3">
        <f t="shared" si="52"/>
        <v>70.270270270270274</v>
      </c>
      <c r="P353" s="3">
        <f t="shared" si="53"/>
        <v>71.78</v>
      </c>
      <c r="Q353" s="1">
        <v>26</v>
      </c>
      <c r="R353" s="3">
        <f t="shared" si="54"/>
        <v>36.221788799108388</v>
      </c>
      <c r="S353" s="3">
        <v>89.493510159066275</v>
      </c>
      <c r="T353" s="18">
        <v>94</v>
      </c>
      <c r="U353" s="3">
        <f t="shared" si="47"/>
        <v>105.03554931851914</v>
      </c>
    </row>
    <row r="354" spans="1:21">
      <c r="A354" s="15">
        <v>309</v>
      </c>
      <c r="B354" s="5" t="s">
        <v>312</v>
      </c>
      <c r="C354" s="8" t="s">
        <v>335</v>
      </c>
      <c r="D354" s="3">
        <v>6733.67</v>
      </c>
      <c r="E354" s="9">
        <f t="shared" si="48"/>
        <v>1212.0606</v>
      </c>
      <c r="F354" s="18">
        <v>1024</v>
      </c>
      <c r="G354" s="3">
        <f t="shared" si="49"/>
        <v>84.484224633652801</v>
      </c>
      <c r="H354" s="3">
        <v>94.775895707957787</v>
      </c>
      <c r="I354" s="18">
        <v>75</v>
      </c>
      <c r="J354" s="3">
        <f t="shared" si="50"/>
        <v>79.134045043588728</v>
      </c>
      <c r="K354" s="1">
        <v>54</v>
      </c>
      <c r="L354" s="1">
        <v>19</v>
      </c>
      <c r="M354" s="3">
        <f t="shared" si="51"/>
        <v>35.185185185185183</v>
      </c>
      <c r="N354" s="1">
        <v>11</v>
      </c>
      <c r="O354" s="3">
        <f t="shared" si="52"/>
        <v>20.37037037037037</v>
      </c>
      <c r="P354" s="3">
        <f t="shared" si="53"/>
        <v>52.379999999999995</v>
      </c>
      <c r="Q354" s="1">
        <v>18</v>
      </c>
      <c r="R354" s="3">
        <f t="shared" si="54"/>
        <v>34.364261168384886</v>
      </c>
      <c r="S354" s="3">
        <v>85.824688180450934</v>
      </c>
      <c r="T354" s="18">
        <v>66</v>
      </c>
      <c r="U354" s="3">
        <f t="shared" si="47"/>
        <v>76.90094936462981</v>
      </c>
    </row>
    <row r="355" spans="1:21">
      <c r="A355" s="15">
        <v>299</v>
      </c>
      <c r="B355" s="5" t="s">
        <v>312</v>
      </c>
      <c r="C355" s="8" t="s">
        <v>326</v>
      </c>
      <c r="D355" s="3">
        <v>6584.1900000000005</v>
      </c>
      <c r="E355" s="9">
        <f t="shared" si="48"/>
        <v>1185.1541999999999</v>
      </c>
      <c r="F355" s="18">
        <v>1427</v>
      </c>
      <c r="G355" s="3">
        <f t="shared" si="49"/>
        <v>120.40627287149638</v>
      </c>
      <c r="H355" s="3">
        <v>92.671976019225568</v>
      </c>
      <c r="I355" s="18">
        <v>134</v>
      </c>
      <c r="J355" s="3">
        <f t="shared" si="50"/>
        <v>144.59603189231726</v>
      </c>
      <c r="K355" s="1">
        <v>93</v>
      </c>
      <c r="L355" s="1">
        <v>33</v>
      </c>
      <c r="M355" s="3">
        <f t="shared" si="51"/>
        <v>35.483870967741936</v>
      </c>
      <c r="N355" s="1">
        <v>71</v>
      </c>
      <c r="O355" s="3">
        <f t="shared" si="52"/>
        <v>76.344086021505376</v>
      </c>
      <c r="P355" s="3">
        <f t="shared" si="53"/>
        <v>90.21</v>
      </c>
      <c r="Q355" s="1">
        <v>32</v>
      </c>
      <c r="R355" s="3">
        <f t="shared" si="54"/>
        <v>35.472785722203753</v>
      </c>
      <c r="S355" s="3">
        <v>83.919475363485773</v>
      </c>
      <c r="T355" s="18">
        <v>140</v>
      </c>
      <c r="U355" s="3">
        <f t="shared" si="47"/>
        <v>166.82659107866093</v>
      </c>
    </row>
    <row r="356" spans="1:21">
      <c r="A356" s="15">
        <v>287</v>
      </c>
      <c r="B356" s="5" t="s">
        <v>312</v>
      </c>
      <c r="C356" s="8" t="s">
        <v>314</v>
      </c>
      <c r="D356" s="3">
        <v>7060.91</v>
      </c>
      <c r="E356" s="9">
        <f t="shared" si="48"/>
        <v>1270.9638</v>
      </c>
      <c r="F356" s="18">
        <v>1266</v>
      </c>
      <c r="G356" s="3">
        <f t="shared" si="49"/>
        <v>99.609445996809669</v>
      </c>
      <c r="H356" s="3">
        <v>99.381773945452665</v>
      </c>
      <c r="I356" s="18">
        <v>102</v>
      </c>
      <c r="J356" s="3">
        <f t="shared" si="50"/>
        <v>102.634513302192</v>
      </c>
      <c r="K356" s="1">
        <v>63</v>
      </c>
      <c r="L356" s="1">
        <v>23</v>
      </c>
      <c r="M356" s="3">
        <f t="shared" si="51"/>
        <v>36.507936507936506</v>
      </c>
      <c r="N356" s="1">
        <v>55</v>
      </c>
      <c r="O356" s="3">
        <f t="shared" si="52"/>
        <v>87.301587301587304</v>
      </c>
      <c r="P356" s="3">
        <f t="shared" si="53"/>
        <v>61.11</v>
      </c>
      <c r="Q356" s="1">
        <v>18</v>
      </c>
      <c r="R356" s="3">
        <f t="shared" si="54"/>
        <v>29.455081001472756</v>
      </c>
      <c r="S356" s="3">
        <v>89.995559482455747</v>
      </c>
      <c r="T356" s="18">
        <v>88</v>
      </c>
      <c r="U356" s="3">
        <f t="shared" si="47"/>
        <v>97.782602281788385</v>
      </c>
    </row>
    <row r="357" spans="1:21">
      <c r="A357" s="15">
        <v>294</v>
      </c>
      <c r="B357" s="5" t="s">
        <v>312</v>
      </c>
      <c r="C357" s="8" t="s">
        <v>321</v>
      </c>
      <c r="D357" s="3">
        <v>5839.82</v>
      </c>
      <c r="E357" s="9">
        <f t="shared" si="48"/>
        <v>1051.1676</v>
      </c>
      <c r="F357" s="18">
        <v>858</v>
      </c>
      <c r="G357" s="3">
        <f t="shared" si="49"/>
        <v>81.623520359645795</v>
      </c>
      <c r="H357" s="3">
        <v>82.195024596281968</v>
      </c>
      <c r="I357" s="18">
        <v>95</v>
      </c>
      <c r="J357" s="3">
        <f t="shared" si="50"/>
        <v>115.57877191060207</v>
      </c>
      <c r="K357" s="1">
        <v>82</v>
      </c>
      <c r="L357" s="1">
        <v>30</v>
      </c>
      <c r="M357" s="3">
        <f t="shared" si="51"/>
        <v>36.585365853658537</v>
      </c>
      <c r="N357" s="1">
        <v>53</v>
      </c>
      <c r="O357" s="3">
        <f t="shared" si="52"/>
        <v>64.634146341463421</v>
      </c>
      <c r="P357" s="3">
        <f t="shared" si="53"/>
        <v>79.539999999999992</v>
      </c>
      <c r="Q357" s="1">
        <v>25</v>
      </c>
      <c r="R357" s="3">
        <f t="shared" si="54"/>
        <v>31.430726678400809</v>
      </c>
      <c r="S357" s="3">
        <v>74.432030457382226</v>
      </c>
      <c r="T357" s="18">
        <v>104</v>
      </c>
      <c r="U357" s="3">
        <f t="shared" si="47"/>
        <v>139.72479235206086</v>
      </c>
    </row>
    <row r="358" spans="1:21">
      <c r="A358" s="15">
        <v>291</v>
      </c>
      <c r="B358" s="5" t="s">
        <v>312</v>
      </c>
      <c r="C358" s="8" t="s">
        <v>318</v>
      </c>
      <c r="D358" s="3">
        <v>9791.9500000000007</v>
      </c>
      <c r="E358" s="9">
        <f t="shared" si="48"/>
        <v>1762.5510000000002</v>
      </c>
      <c r="F358" s="18">
        <v>1352</v>
      </c>
      <c r="G358" s="3">
        <f t="shared" si="49"/>
        <v>76.707000251340233</v>
      </c>
      <c r="H358" s="3">
        <v>137.67481700000002</v>
      </c>
      <c r="I358" s="18">
        <v>83</v>
      </c>
      <c r="J358" s="3">
        <f t="shared" si="50"/>
        <v>60.286987706691477</v>
      </c>
      <c r="K358" s="1">
        <v>58</v>
      </c>
      <c r="L358" s="1">
        <v>23</v>
      </c>
      <c r="M358" s="3">
        <f t="shared" si="51"/>
        <v>39.655172413793103</v>
      </c>
      <c r="N358" s="1">
        <v>40</v>
      </c>
      <c r="O358" s="3">
        <f t="shared" si="52"/>
        <v>68.965517241379317</v>
      </c>
      <c r="P358" s="3">
        <f t="shared" si="53"/>
        <v>56.26</v>
      </c>
      <c r="Q358" s="1">
        <v>20</v>
      </c>
      <c r="R358" s="3">
        <f t="shared" si="54"/>
        <v>35.549235691432635</v>
      </c>
      <c r="S358" s="3">
        <v>124.80431257079223</v>
      </c>
      <c r="T358" s="18">
        <v>76</v>
      </c>
      <c r="U358" s="3">
        <f t="shared" si="47"/>
        <v>60.895331607143653</v>
      </c>
    </row>
    <row r="359" spans="1:21">
      <c r="A359" s="15">
        <v>298</v>
      </c>
      <c r="B359" s="5" t="s">
        <v>312</v>
      </c>
      <c r="C359" s="8" t="s">
        <v>325</v>
      </c>
      <c r="D359" s="3">
        <v>8780.94</v>
      </c>
      <c r="E359" s="9">
        <f t="shared" si="48"/>
        <v>1580.5692000000001</v>
      </c>
      <c r="F359" s="18">
        <v>1468</v>
      </c>
      <c r="G359" s="3">
        <f t="shared" si="49"/>
        <v>92.877932835841662</v>
      </c>
      <c r="H359" s="3">
        <v>123.54782580000001</v>
      </c>
      <c r="I359" s="18">
        <v>114</v>
      </c>
      <c r="J359" s="3">
        <f t="shared" si="50"/>
        <v>92.271959673773551</v>
      </c>
      <c r="K359" s="1">
        <v>85</v>
      </c>
      <c r="L359" s="1">
        <v>34</v>
      </c>
      <c r="M359" s="3">
        <f t="shared" si="51"/>
        <v>40</v>
      </c>
      <c r="N359" s="1">
        <v>67</v>
      </c>
      <c r="O359" s="3">
        <f t="shared" si="52"/>
        <v>78.82352941176471</v>
      </c>
      <c r="P359" s="3">
        <f t="shared" si="53"/>
        <v>82.45</v>
      </c>
      <c r="Q359" s="1">
        <v>24</v>
      </c>
      <c r="R359" s="3">
        <f t="shared" si="54"/>
        <v>29.108550636749545</v>
      </c>
      <c r="S359" s="3">
        <v>111.9183799371292</v>
      </c>
      <c r="T359" s="18">
        <v>100</v>
      </c>
      <c r="U359" s="3">
        <f t="shared" si="47"/>
        <v>89.350828752324304</v>
      </c>
    </row>
    <row r="360" spans="1:21">
      <c r="A360" s="15">
        <v>314</v>
      </c>
      <c r="B360" s="5" t="s">
        <v>312</v>
      </c>
      <c r="C360" s="8" t="s">
        <v>340</v>
      </c>
      <c r="D360" s="3">
        <v>8407.24</v>
      </c>
      <c r="E360" s="9">
        <f t="shared" si="48"/>
        <v>1513.3031999999998</v>
      </c>
      <c r="F360" s="18">
        <v>1483</v>
      </c>
      <c r="G360" s="3">
        <f t="shared" si="49"/>
        <v>97.997546030431977</v>
      </c>
      <c r="H360" s="3">
        <v>118.33126681760838</v>
      </c>
      <c r="I360" s="18">
        <v>108</v>
      </c>
      <c r="J360" s="3">
        <f t="shared" si="50"/>
        <v>91.269199514670433</v>
      </c>
      <c r="K360" s="1">
        <v>84</v>
      </c>
      <c r="L360" s="1">
        <v>34</v>
      </c>
      <c r="M360" s="3">
        <f t="shared" si="51"/>
        <v>40.476190476190474</v>
      </c>
      <c r="N360" s="1">
        <v>62</v>
      </c>
      <c r="O360" s="3">
        <f t="shared" si="52"/>
        <v>73.80952380952381</v>
      </c>
      <c r="P360" s="3">
        <f t="shared" si="53"/>
        <v>81.48</v>
      </c>
      <c r="Q360" s="1">
        <v>28</v>
      </c>
      <c r="R360" s="3">
        <f>$Q$30/$P$30%</f>
        <v>24.601686972820993</v>
      </c>
      <c r="S360" s="3">
        <v>107.15534789471629</v>
      </c>
      <c r="T360" s="18">
        <v>104</v>
      </c>
      <c r="U360" s="3">
        <f t="shared" si="47"/>
        <v>97.05535191970398</v>
      </c>
    </row>
    <row r="361" spans="1:21">
      <c r="A361" s="15">
        <v>295</v>
      </c>
      <c r="B361" s="5" t="s">
        <v>312</v>
      </c>
      <c r="C361" s="8" t="s">
        <v>322</v>
      </c>
      <c r="D361" s="3">
        <v>6855.88</v>
      </c>
      <c r="E361" s="9">
        <f t="shared" si="48"/>
        <v>1234.0583999999999</v>
      </c>
      <c r="F361" s="18">
        <v>1041</v>
      </c>
      <c r="G361" s="3">
        <f t="shared" si="49"/>
        <v>84.355813306728436</v>
      </c>
      <c r="H361" s="3">
        <v>96.482799240000006</v>
      </c>
      <c r="I361" s="18">
        <v>68</v>
      </c>
      <c r="J361" s="3">
        <f t="shared" si="50"/>
        <v>70.478883837989272</v>
      </c>
      <c r="K361" s="1">
        <v>51</v>
      </c>
      <c r="L361" s="1">
        <v>21</v>
      </c>
      <c r="M361" s="3">
        <f t="shared" si="51"/>
        <v>41.17647058823529</v>
      </c>
      <c r="N361" s="1">
        <v>39</v>
      </c>
      <c r="O361" s="3">
        <f t="shared" si="52"/>
        <v>76.470588235294116</v>
      </c>
      <c r="P361" s="3">
        <f t="shared" si="53"/>
        <v>49.47</v>
      </c>
      <c r="Q361" s="1">
        <v>12</v>
      </c>
      <c r="R361" s="3">
        <f>$Q361/$P361%</f>
        <v>24.257125530624624</v>
      </c>
      <c r="S361" s="3">
        <v>87.382328388915695</v>
      </c>
      <c r="T361" s="18">
        <v>49</v>
      </c>
      <c r="U361" s="3">
        <f t="shared" si="47"/>
        <v>56.075411245525444</v>
      </c>
    </row>
    <row r="362" spans="1:21">
      <c r="A362" s="15">
        <v>339</v>
      </c>
      <c r="B362" s="5" t="s">
        <v>341</v>
      </c>
      <c r="C362" s="8" t="s">
        <v>366</v>
      </c>
      <c r="D362" s="3">
        <v>7676</v>
      </c>
      <c r="E362" s="9">
        <f t="shared" ref="E362:E388" si="55">D362*18%</f>
        <v>1381.6799999999998</v>
      </c>
      <c r="F362" s="18">
        <v>1529</v>
      </c>
      <c r="G362" s="3">
        <f t="shared" ref="G362:G388" si="56">F362/E362*100</f>
        <v>110.66238202767647</v>
      </c>
      <c r="H362" s="7">
        <v>126.1</v>
      </c>
      <c r="I362" s="18">
        <v>130</v>
      </c>
      <c r="J362" s="3">
        <f t="shared" ref="J362:J388" si="57">I362/H362*100</f>
        <v>103.09278350515466</v>
      </c>
      <c r="K362" s="1">
        <v>96</v>
      </c>
      <c r="L362" s="1">
        <v>1</v>
      </c>
      <c r="M362" s="3">
        <f t="shared" ref="M362:M388" si="58">L362/K362*100</f>
        <v>1.0416666666666665</v>
      </c>
      <c r="N362" s="1">
        <v>16</v>
      </c>
      <c r="O362" s="3">
        <f t="shared" ref="O362:O388" si="59">N362/K362*100</f>
        <v>16.666666666666664</v>
      </c>
      <c r="P362" s="3">
        <f t="shared" ref="P362:P388" si="60">K362*97%</f>
        <v>93.12</v>
      </c>
      <c r="Q362" s="1">
        <v>19</v>
      </c>
      <c r="R362" s="3">
        <f t="shared" ref="R362:R388" si="61">Q362/P362*100</f>
        <v>20.403780068728523</v>
      </c>
      <c r="S362" s="12">
        <v>99</v>
      </c>
      <c r="T362" s="18">
        <v>105</v>
      </c>
      <c r="U362" s="3">
        <f t="shared" si="47"/>
        <v>106.06060606060606</v>
      </c>
    </row>
    <row r="363" spans="1:21">
      <c r="A363" s="15">
        <v>325</v>
      </c>
      <c r="B363" s="5" t="s">
        <v>341</v>
      </c>
      <c r="C363" s="8" t="s">
        <v>352</v>
      </c>
      <c r="D363" s="3">
        <v>6363</v>
      </c>
      <c r="E363" s="9">
        <f t="shared" si="55"/>
        <v>1145.3399999999999</v>
      </c>
      <c r="F363" s="18">
        <v>954</v>
      </c>
      <c r="G363" s="3">
        <f t="shared" si="56"/>
        <v>83.294043690083299</v>
      </c>
      <c r="H363" s="7">
        <v>96.4</v>
      </c>
      <c r="I363" s="18">
        <v>96</v>
      </c>
      <c r="J363" s="3">
        <f t="shared" si="57"/>
        <v>99.585062240663888</v>
      </c>
      <c r="K363" s="1">
        <v>73</v>
      </c>
      <c r="L363" s="1">
        <v>7</v>
      </c>
      <c r="M363" s="3">
        <f t="shared" si="58"/>
        <v>9.5890410958904102</v>
      </c>
      <c r="N363" s="1">
        <v>14</v>
      </c>
      <c r="O363" s="3">
        <f t="shared" si="59"/>
        <v>19.17808219178082</v>
      </c>
      <c r="P363" s="3">
        <f t="shared" si="60"/>
        <v>70.81</v>
      </c>
      <c r="Q363" s="1">
        <v>17</v>
      </c>
      <c r="R363" s="3">
        <f t="shared" si="61"/>
        <v>24.007908487501766</v>
      </c>
      <c r="S363" s="12">
        <v>86</v>
      </c>
      <c r="T363" s="18">
        <v>85</v>
      </c>
      <c r="U363" s="3">
        <f t="shared" si="47"/>
        <v>98.837209302325576</v>
      </c>
    </row>
    <row r="364" spans="1:21">
      <c r="A364" s="15">
        <v>316</v>
      </c>
      <c r="B364" s="5" t="s">
        <v>341</v>
      </c>
      <c r="C364" s="8" t="s">
        <v>343</v>
      </c>
      <c r="D364" s="3">
        <v>6918.5</v>
      </c>
      <c r="E364" s="9">
        <f t="shared" si="55"/>
        <v>1245.33</v>
      </c>
      <c r="F364" s="18">
        <v>1043</v>
      </c>
      <c r="G364" s="3">
        <f t="shared" si="56"/>
        <v>83.752900837529012</v>
      </c>
      <c r="H364" s="7">
        <v>143.69999999999999</v>
      </c>
      <c r="I364" s="18">
        <v>140</v>
      </c>
      <c r="J364" s="3">
        <f t="shared" si="57"/>
        <v>97.425191370911634</v>
      </c>
      <c r="K364" s="1">
        <v>97</v>
      </c>
      <c r="L364" s="1">
        <v>11</v>
      </c>
      <c r="M364" s="3">
        <f t="shared" si="58"/>
        <v>11.340206185567011</v>
      </c>
      <c r="N364" s="1">
        <v>26</v>
      </c>
      <c r="O364" s="3">
        <f t="shared" si="59"/>
        <v>26.804123711340207</v>
      </c>
      <c r="P364" s="3">
        <f t="shared" si="60"/>
        <v>94.09</v>
      </c>
      <c r="Q364" s="1">
        <v>26</v>
      </c>
      <c r="R364" s="3">
        <f t="shared" si="61"/>
        <v>27.633117228185778</v>
      </c>
      <c r="S364" s="12">
        <v>127.90979554860661</v>
      </c>
      <c r="T364" s="18">
        <v>117</v>
      </c>
      <c r="U364" s="3">
        <f t="shared" si="47"/>
        <v>91.470711448005702</v>
      </c>
    </row>
    <row r="365" spans="1:21">
      <c r="A365" s="15">
        <v>317</v>
      </c>
      <c r="B365" s="5" t="s">
        <v>341</v>
      </c>
      <c r="C365" s="8" t="s">
        <v>344</v>
      </c>
      <c r="D365" s="3">
        <v>6850.83</v>
      </c>
      <c r="E365" s="9">
        <f t="shared" si="55"/>
        <v>1233.1494</v>
      </c>
      <c r="F365" s="18">
        <v>1903</v>
      </c>
      <c r="G365" s="3">
        <f t="shared" si="56"/>
        <v>154.3203118778633</v>
      </c>
      <c r="H365" s="7">
        <v>142.6</v>
      </c>
      <c r="I365" s="18">
        <v>129</v>
      </c>
      <c r="J365" s="3">
        <f t="shared" si="57"/>
        <v>90.462833099579242</v>
      </c>
      <c r="K365" s="1">
        <v>101</v>
      </c>
      <c r="L365" s="1">
        <v>15</v>
      </c>
      <c r="M365" s="3">
        <f t="shared" si="58"/>
        <v>14.85148514851485</v>
      </c>
      <c r="N365" s="1">
        <v>1</v>
      </c>
      <c r="O365" s="3">
        <f t="shared" si="59"/>
        <v>0.99009900990099009</v>
      </c>
      <c r="P365" s="3">
        <f t="shared" si="60"/>
        <v>97.97</v>
      </c>
      <c r="Q365" s="1">
        <v>36</v>
      </c>
      <c r="R365" s="3">
        <f t="shared" si="61"/>
        <v>36.745942635500661</v>
      </c>
      <c r="S365" s="12">
        <v>127.25819108353721</v>
      </c>
      <c r="T365" s="18">
        <v>124</v>
      </c>
      <c r="U365" s="3">
        <f t="shared" si="47"/>
        <v>97.439700300785816</v>
      </c>
    </row>
    <row r="366" spans="1:21">
      <c r="A366" s="15">
        <v>338</v>
      </c>
      <c r="B366" s="5" t="s">
        <v>341</v>
      </c>
      <c r="C366" s="8" t="s">
        <v>365</v>
      </c>
      <c r="D366" s="3">
        <v>9847.5</v>
      </c>
      <c r="E366" s="9">
        <f t="shared" si="55"/>
        <v>1772.55</v>
      </c>
      <c r="F366" s="18">
        <v>1426</v>
      </c>
      <c r="G366" s="3">
        <f t="shared" si="56"/>
        <v>80.449070548080442</v>
      </c>
      <c r="H366" s="7">
        <v>112.9</v>
      </c>
      <c r="I366" s="18">
        <v>100</v>
      </c>
      <c r="J366" s="3">
        <f t="shared" si="57"/>
        <v>88.573959255978735</v>
      </c>
      <c r="K366" s="1">
        <v>77</v>
      </c>
      <c r="L366" s="1">
        <v>12</v>
      </c>
      <c r="M366" s="3">
        <f t="shared" si="58"/>
        <v>15.584415584415584</v>
      </c>
      <c r="N366" s="1">
        <v>39</v>
      </c>
      <c r="O366" s="3">
        <f t="shared" si="59"/>
        <v>50.649350649350644</v>
      </c>
      <c r="P366" s="3">
        <f t="shared" si="60"/>
        <v>74.69</v>
      </c>
      <c r="Q366" s="1">
        <v>8</v>
      </c>
      <c r="R366" s="3">
        <f t="shared" si="61"/>
        <v>10.710938545990093</v>
      </c>
      <c r="S366" s="12">
        <v>98</v>
      </c>
      <c r="T366" s="18">
        <v>78</v>
      </c>
      <c r="U366" s="3">
        <f t="shared" si="47"/>
        <v>79.591836734693871</v>
      </c>
    </row>
    <row r="367" spans="1:21">
      <c r="A367" s="15">
        <v>341</v>
      </c>
      <c r="B367" s="5" t="s">
        <v>341</v>
      </c>
      <c r="C367" s="8" t="s">
        <v>368</v>
      </c>
      <c r="D367" s="3">
        <v>10070.700000000001</v>
      </c>
      <c r="E367" s="9">
        <f t="shared" si="55"/>
        <v>1812.7260000000001</v>
      </c>
      <c r="F367" s="18">
        <v>1264</v>
      </c>
      <c r="G367" s="3">
        <f t="shared" si="56"/>
        <v>69.729236520025637</v>
      </c>
      <c r="H367" s="7">
        <v>190</v>
      </c>
      <c r="I367" s="18">
        <v>191</v>
      </c>
      <c r="J367" s="3">
        <f t="shared" si="57"/>
        <v>100.52631578947368</v>
      </c>
      <c r="K367" s="1">
        <v>141</v>
      </c>
      <c r="L367" s="1">
        <v>23</v>
      </c>
      <c r="M367" s="3">
        <f t="shared" si="58"/>
        <v>16.312056737588655</v>
      </c>
      <c r="N367" s="1">
        <v>35</v>
      </c>
      <c r="O367" s="3">
        <f t="shared" si="59"/>
        <v>24.822695035460992</v>
      </c>
      <c r="P367" s="3">
        <f t="shared" si="60"/>
        <v>136.77000000000001</v>
      </c>
      <c r="Q367" s="1">
        <v>35</v>
      </c>
      <c r="R367" s="3">
        <f t="shared" si="61"/>
        <v>25.590407253052565</v>
      </c>
      <c r="S367" s="12">
        <v>170</v>
      </c>
      <c r="T367" s="18">
        <v>146</v>
      </c>
      <c r="U367" s="3">
        <f t="shared" si="47"/>
        <v>85.882352941176464</v>
      </c>
    </row>
    <row r="368" spans="1:21">
      <c r="A368" s="15">
        <v>320</v>
      </c>
      <c r="B368" s="5" t="s">
        <v>341</v>
      </c>
      <c r="C368" s="8" t="s">
        <v>347</v>
      </c>
      <c r="D368" s="3">
        <v>3181.5</v>
      </c>
      <c r="E368" s="9">
        <f t="shared" si="55"/>
        <v>572.66999999999996</v>
      </c>
      <c r="F368" s="18">
        <v>623</v>
      </c>
      <c r="G368" s="3">
        <f t="shared" si="56"/>
        <v>108.78865664344212</v>
      </c>
      <c r="H368" s="7">
        <v>66.7</v>
      </c>
      <c r="I368" s="18">
        <v>63</v>
      </c>
      <c r="J368" s="3">
        <f t="shared" si="57"/>
        <v>94.452773613193401</v>
      </c>
      <c r="K368" s="1">
        <v>54</v>
      </c>
      <c r="L368" s="1">
        <v>10</v>
      </c>
      <c r="M368" s="3">
        <f t="shared" si="58"/>
        <v>18.518518518518519</v>
      </c>
      <c r="N368" s="1">
        <v>13</v>
      </c>
      <c r="O368" s="3">
        <f t="shared" si="59"/>
        <v>24.074074074074073</v>
      </c>
      <c r="P368" s="3">
        <f t="shared" si="60"/>
        <v>52.379999999999995</v>
      </c>
      <c r="Q368" s="1">
        <v>17</v>
      </c>
      <c r="R368" s="3">
        <f t="shared" si="61"/>
        <v>32.455135547919056</v>
      </c>
      <c r="S368" s="12">
        <v>62</v>
      </c>
      <c r="T368" s="18">
        <v>42</v>
      </c>
      <c r="U368" s="3">
        <f t="shared" si="47"/>
        <v>67.741935483870961</v>
      </c>
    </row>
    <row r="369" spans="1:21">
      <c r="A369" s="15">
        <v>336</v>
      </c>
      <c r="B369" s="5" t="s">
        <v>341</v>
      </c>
      <c r="C369" s="8" t="s">
        <v>363</v>
      </c>
      <c r="D369" s="3">
        <v>6653.88</v>
      </c>
      <c r="E369" s="9">
        <f t="shared" si="55"/>
        <v>1197.6984</v>
      </c>
      <c r="F369" s="18">
        <v>1367</v>
      </c>
      <c r="G369" s="3">
        <f t="shared" si="56"/>
        <v>114.13557870662598</v>
      </c>
      <c r="H369" s="7">
        <v>90</v>
      </c>
      <c r="I369" s="18">
        <v>82</v>
      </c>
      <c r="J369" s="3">
        <f t="shared" si="57"/>
        <v>91.111111111111114</v>
      </c>
      <c r="K369" s="1">
        <v>69</v>
      </c>
      <c r="L369" s="1">
        <v>13</v>
      </c>
      <c r="M369" s="3">
        <f t="shared" si="58"/>
        <v>18.840579710144929</v>
      </c>
      <c r="N369" s="1">
        <v>50</v>
      </c>
      <c r="O369" s="3">
        <f t="shared" si="59"/>
        <v>72.463768115942031</v>
      </c>
      <c r="P369" s="3">
        <f t="shared" si="60"/>
        <v>66.929999999999993</v>
      </c>
      <c r="Q369" s="1">
        <v>17</v>
      </c>
      <c r="R369" s="3">
        <f t="shared" si="61"/>
        <v>25.399671298371434</v>
      </c>
      <c r="S369" s="12">
        <v>91</v>
      </c>
      <c r="T369" s="18">
        <v>85</v>
      </c>
      <c r="U369" s="3">
        <f t="shared" si="47"/>
        <v>93.406593406593402</v>
      </c>
    </row>
    <row r="370" spans="1:21">
      <c r="A370" s="15">
        <v>319</v>
      </c>
      <c r="B370" s="5" t="s">
        <v>341</v>
      </c>
      <c r="C370" s="8" t="s">
        <v>346</v>
      </c>
      <c r="D370" s="3">
        <v>11009</v>
      </c>
      <c r="E370" s="9">
        <f t="shared" si="55"/>
        <v>1981.62</v>
      </c>
      <c r="F370" s="18">
        <v>1758</v>
      </c>
      <c r="G370" s="3">
        <f t="shared" si="56"/>
        <v>88.715293547703396</v>
      </c>
      <c r="H370" s="7">
        <v>154.69999999999999</v>
      </c>
      <c r="I370" s="18">
        <v>146</v>
      </c>
      <c r="J370" s="3">
        <f t="shared" si="57"/>
        <v>94.376212023270853</v>
      </c>
      <c r="K370" s="1">
        <v>109</v>
      </c>
      <c r="L370" s="1">
        <v>22</v>
      </c>
      <c r="M370" s="3">
        <f t="shared" si="58"/>
        <v>20.183486238532112</v>
      </c>
      <c r="N370" s="1">
        <v>0</v>
      </c>
      <c r="O370" s="3">
        <f t="shared" si="59"/>
        <v>0</v>
      </c>
      <c r="P370" s="3">
        <f t="shared" si="60"/>
        <v>105.73</v>
      </c>
      <c r="Q370" s="1">
        <v>26</v>
      </c>
      <c r="R370" s="3">
        <f t="shared" si="61"/>
        <v>24.590939184715786</v>
      </c>
      <c r="S370" s="12">
        <v>137.904937335602</v>
      </c>
      <c r="T370" s="18">
        <v>131</v>
      </c>
      <c r="U370" s="3">
        <f t="shared" si="47"/>
        <v>94.99297308058064</v>
      </c>
    </row>
    <row r="371" spans="1:21">
      <c r="A371" s="15">
        <v>330</v>
      </c>
      <c r="B371" s="5" t="s">
        <v>341</v>
      </c>
      <c r="C371" s="8" t="s">
        <v>357</v>
      </c>
      <c r="D371" s="3">
        <v>5959</v>
      </c>
      <c r="E371" s="9">
        <f t="shared" si="55"/>
        <v>1072.6199999999999</v>
      </c>
      <c r="F371" s="18">
        <v>734</v>
      </c>
      <c r="G371" s="3">
        <f t="shared" si="56"/>
        <v>68.430571870746405</v>
      </c>
      <c r="H371" s="7">
        <v>75.5</v>
      </c>
      <c r="I371" s="18">
        <v>85</v>
      </c>
      <c r="J371" s="3">
        <f t="shared" si="57"/>
        <v>112.58278145695364</v>
      </c>
      <c r="K371" s="1">
        <v>58</v>
      </c>
      <c r="L371" s="1">
        <v>12</v>
      </c>
      <c r="M371" s="3">
        <f t="shared" si="58"/>
        <v>20.689655172413794</v>
      </c>
      <c r="N371" s="1">
        <v>22</v>
      </c>
      <c r="O371" s="3">
        <f t="shared" si="59"/>
        <v>37.931034482758619</v>
      </c>
      <c r="P371" s="3">
        <f t="shared" si="60"/>
        <v>56.26</v>
      </c>
      <c r="Q371" s="1">
        <v>15</v>
      </c>
      <c r="R371" s="3">
        <f t="shared" si="61"/>
        <v>26.661926768574478</v>
      </c>
      <c r="S371" s="12">
        <v>68</v>
      </c>
      <c r="T371" s="18">
        <v>82</v>
      </c>
      <c r="U371" s="3">
        <f t="shared" si="47"/>
        <v>120.58823529411764</v>
      </c>
    </row>
    <row r="372" spans="1:21">
      <c r="A372" s="15">
        <v>324</v>
      </c>
      <c r="B372" s="5" t="s">
        <v>341</v>
      </c>
      <c r="C372" s="8" t="s">
        <v>351</v>
      </c>
      <c r="D372" s="3">
        <v>7797.2</v>
      </c>
      <c r="E372" s="9">
        <f t="shared" si="55"/>
        <v>1403.4959999999999</v>
      </c>
      <c r="F372" s="18">
        <v>935</v>
      </c>
      <c r="G372" s="3">
        <f t="shared" si="56"/>
        <v>66.619356236141755</v>
      </c>
      <c r="H372" s="7">
        <v>113</v>
      </c>
      <c r="I372" s="18">
        <v>114</v>
      </c>
      <c r="J372" s="3">
        <f t="shared" si="57"/>
        <v>100.88495575221239</v>
      </c>
      <c r="K372" s="1">
        <v>80</v>
      </c>
      <c r="L372" s="1">
        <v>18</v>
      </c>
      <c r="M372" s="3">
        <f t="shared" si="58"/>
        <v>22.5</v>
      </c>
      <c r="N372" s="1">
        <v>40</v>
      </c>
      <c r="O372" s="3">
        <f t="shared" si="59"/>
        <v>50</v>
      </c>
      <c r="P372" s="3">
        <f t="shared" si="60"/>
        <v>77.599999999999994</v>
      </c>
      <c r="Q372" s="1">
        <v>19</v>
      </c>
      <c r="R372" s="3">
        <f t="shared" si="61"/>
        <v>24.484536082474229</v>
      </c>
      <c r="S372" s="12">
        <v>98</v>
      </c>
      <c r="T372" s="18">
        <v>110</v>
      </c>
      <c r="U372" s="3">
        <f t="shared" si="47"/>
        <v>112.24489795918366</v>
      </c>
    </row>
    <row r="373" spans="1:21">
      <c r="A373" s="15">
        <v>337</v>
      </c>
      <c r="B373" s="5" t="s">
        <v>341</v>
      </c>
      <c r="C373" s="8" t="s">
        <v>364</v>
      </c>
      <c r="D373" s="3">
        <v>6716.5</v>
      </c>
      <c r="E373" s="9">
        <f t="shared" si="55"/>
        <v>1208.97</v>
      </c>
      <c r="F373" s="18">
        <v>961</v>
      </c>
      <c r="G373" s="3">
        <f t="shared" si="56"/>
        <v>79.489151922711059</v>
      </c>
      <c r="H373" s="7">
        <v>89.8</v>
      </c>
      <c r="I373" s="18">
        <v>118</v>
      </c>
      <c r="J373" s="3">
        <f t="shared" si="57"/>
        <v>131.40311804008908</v>
      </c>
      <c r="K373" s="1">
        <v>91</v>
      </c>
      <c r="L373" s="1">
        <v>22</v>
      </c>
      <c r="M373" s="3">
        <f t="shared" si="58"/>
        <v>24.175824175824175</v>
      </c>
      <c r="N373" s="1">
        <v>47</v>
      </c>
      <c r="O373" s="3">
        <f t="shared" si="59"/>
        <v>51.648351648351657</v>
      </c>
      <c r="P373" s="3">
        <f t="shared" si="60"/>
        <v>88.27</v>
      </c>
      <c r="Q373" s="1">
        <v>23</v>
      </c>
      <c r="R373" s="3">
        <f t="shared" si="61"/>
        <v>26.056417808995132</v>
      </c>
      <c r="S373" s="12">
        <v>82</v>
      </c>
      <c r="T373" s="18">
        <v>95</v>
      </c>
      <c r="U373" s="3">
        <f t="shared" si="47"/>
        <v>115.85365853658536</v>
      </c>
    </row>
    <row r="374" spans="1:21">
      <c r="A374" s="15">
        <v>318</v>
      </c>
      <c r="B374" s="5" t="s">
        <v>341</v>
      </c>
      <c r="C374" s="8" t="s">
        <v>345</v>
      </c>
      <c r="D374" s="3">
        <v>4368.25</v>
      </c>
      <c r="E374" s="9">
        <f t="shared" si="55"/>
        <v>786.28499999999997</v>
      </c>
      <c r="F374" s="18">
        <v>777</v>
      </c>
      <c r="G374" s="3">
        <f t="shared" si="56"/>
        <v>98.819130467960093</v>
      </c>
      <c r="H374" s="7">
        <v>76.599999999999994</v>
      </c>
      <c r="I374" s="18">
        <v>77</v>
      </c>
      <c r="J374" s="3">
        <f t="shared" si="57"/>
        <v>100.52219321148826</v>
      </c>
      <c r="K374" s="1">
        <v>61</v>
      </c>
      <c r="L374" s="1">
        <v>15</v>
      </c>
      <c r="M374" s="3">
        <f t="shared" si="58"/>
        <v>24.590163934426229</v>
      </c>
      <c r="N374" s="1">
        <v>39</v>
      </c>
      <c r="O374" s="3">
        <f t="shared" si="59"/>
        <v>63.934426229508205</v>
      </c>
      <c r="P374" s="3">
        <f t="shared" si="60"/>
        <v>59.17</v>
      </c>
      <c r="Q374" s="1">
        <v>21</v>
      </c>
      <c r="R374" s="3">
        <f t="shared" si="61"/>
        <v>35.490958255872904</v>
      </c>
      <c r="S374" s="12">
        <v>67.216474937919614</v>
      </c>
      <c r="T374" s="18">
        <v>64</v>
      </c>
      <c r="U374" s="3">
        <f t="shared" si="47"/>
        <v>95.214752126037084</v>
      </c>
    </row>
    <row r="375" spans="1:21">
      <c r="A375" s="15">
        <v>335</v>
      </c>
      <c r="B375" s="5" t="s">
        <v>341</v>
      </c>
      <c r="C375" s="8" t="s">
        <v>362</v>
      </c>
      <c r="D375" s="3">
        <v>9191</v>
      </c>
      <c r="E375" s="9">
        <f t="shared" si="55"/>
        <v>1654.3799999999999</v>
      </c>
      <c r="F375" s="18">
        <v>852</v>
      </c>
      <c r="G375" s="3">
        <f t="shared" si="56"/>
        <v>51.499655460051507</v>
      </c>
      <c r="H375" s="7">
        <v>143.69999999999999</v>
      </c>
      <c r="I375" s="18">
        <v>143</v>
      </c>
      <c r="J375" s="3">
        <f t="shared" si="57"/>
        <v>99.512874043145445</v>
      </c>
      <c r="K375" s="1">
        <v>119</v>
      </c>
      <c r="L375" s="1">
        <v>30</v>
      </c>
      <c r="M375" s="3">
        <f t="shared" si="58"/>
        <v>25.210084033613445</v>
      </c>
      <c r="N375" s="1">
        <v>52</v>
      </c>
      <c r="O375" s="3">
        <f t="shared" si="59"/>
        <v>43.69747899159664</v>
      </c>
      <c r="P375" s="3">
        <f t="shared" si="60"/>
        <v>115.42999999999999</v>
      </c>
      <c r="Q375" s="1">
        <v>36</v>
      </c>
      <c r="R375" s="3">
        <f t="shared" si="61"/>
        <v>31.187732825088798</v>
      </c>
      <c r="S375" s="12">
        <v>143</v>
      </c>
      <c r="T375" s="18">
        <v>124</v>
      </c>
      <c r="U375" s="3">
        <f t="shared" si="47"/>
        <v>86.713286713286706</v>
      </c>
    </row>
    <row r="376" spans="1:21">
      <c r="A376" s="15">
        <v>315</v>
      </c>
      <c r="B376" s="5" t="s">
        <v>341</v>
      </c>
      <c r="C376" s="8" t="s">
        <v>342</v>
      </c>
      <c r="D376" s="3">
        <v>9821.24</v>
      </c>
      <c r="E376" s="9">
        <f t="shared" si="55"/>
        <v>1767.8231999999998</v>
      </c>
      <c r="F376" s="18">
        <v>1472</v>
      </c>
      <c r="G376" s="3">
        <f t="shared" si="56"/>
        <v>83.266245176553866</v>
      </c>
      <c r="H376" s="7">
        <v>194</v>
      </c>
      <c r="I376" s="18">
        <v>180</v>
      </c>
      <c r="J376" s="3">
        <f t="shared" si="57"/>
        <v>92.783505154639172</v>
      </c>
      <c r="K376" s="1">
        <v>130</v>
      </c>
      <c r="L376" s="1">
        <v>37</v>
      </c>
      <c r="M376" s="3">
        <f t="shared" si="58"/>
        <v>28.46153846153846</v>
      </c>
      <c r="N376" s="1">
        <v>68</v>
      </c>
      <c r="O376" s="3">
        <f t="shared" si="59"/>
        <v>52.307692307692314</v>
      </c>
      <c r="P376" s="3">
        <f t="shared" si="60"/>
        <v>126.1</v>
      </c>
      <c r="Q376" s="1">
        <v>43</v>
      </c>
      <c r="R376" s="3">
        <f t="shared" si="61"/>
        <v>34.099920697858842</v>
      </c>
      <c r="S376" s="12">
        <v>174</v>
      </c>
      <c r="T376" s="18">
        <v>173</v>
      </c>
      <c r="U376" s="3">
        <f t="shared" si="47"/>
        <v>99.425287356321832</v>
      </c>
    </row>
    <row r="377" spans="1:21">
      <c r="A377" s="15">
        <v>327</v>
      </c>
      <c r="B377" s="5" t="s">
        <v>341</v>
      </c>
      <c r="C377" s="8" t="s">
        <v>354</v>
      </c>
      <c r="D377" s="3">
        <v>6736.7</v>
      </c>
      <c r="E377" s="9">
        <f t="shared" si="55"/>
        <v>1212.606</v>
      </c>
      <c r="F377" s="18">
        <v>1003</v>
      </c>
      <c r="G377" s="3">
        <f t="shared" si="56"/>
        <v>82.714418368373572</v>
      </c>
      <c r="H377" s="7">
        <v>126.1</v>
      </c>
      <c r="I377" s="18">
        <v>135</v>
      </c>
      <c r="J377" s="3">
        <f t="shared" si="57"/>
        <v>107.05789056304521</v>
      </c>
      <c r="K377" s="1">
        <v>78</v>
      </c>
      <c r="L377" s="1">
        <v>23</v>
      </c>
      <c r="M377" s="3">
        <f t="shared" si="58"/>
        <v>29.487179487179489</v>
      </c>
      <c r="N377" s="1">
        <v>46</v>
      </c>
      <c r="O377" s="3">
        <f t="shared" si="59"/>
        <v>58.974358974358978</v>
      </c>
      <c r="P377" s="3">
        <f t="shared" si="60"/>
        <v>75.66</v>
      </c>
      <c r="Q377" s="1">
        <v>21</v>
      </c>
      <c r="R377" s="3">
        <f t="shared" si="61"/>
        <v>27.755749405233942</v>
      </c>
      <c r="S377" s="12">
        <v>110</v>
      </c>
      <c r="T377" s="18">
        <v>120</v>
      </c>
      <c r="U377" s="3">
        <f t="shared" si="47"/>
        <v>109.09090909090908</v>
      </c>
    </row>
    <row r="378" spans="1:21">
      <c r="A378" s="15">
        <v>332</v>
      </c>
      <c r="B378" s="5" t="s">
        <v>341</v>
      </c>
      <c r="C378" s="8" t="s">
        <v>359</v>
      </c>
      <c r="D378" s="3">
        <v>10716.1</v>
      </c>
      <c r="E378" s="9">
        <f t="shared" si="55"/>
        <v>1928.8979999999999</v>
      </c>
      <c r="F378" s="18">
        <v>1629</v>
      </c>
      <c r="G378" s="3">
        <f t="shared" si="56"/>
        <v>84.452366066012829</v>
      </c>
      <c r="H378" s="7">
        <v>189.9</v>
      </c>
      <c r="I378" s="18">
        <v>184</v>
      </c>
      <c r="J378" s="3">
        <f t="shared" si="57"/>
        <v>96.893101632438132</v>
      </c>
      <c r="K378" s="1">
        <v>142</v>
      </c>
      <c r="L378" s="1">
        <v>42</v>
      </c>
      <c r="M378" s="3">
        <f t="shared" si="58"/>
        <v>29.577464788732392</v>
      </c>
      <c r="N378" s="1">
        <v>94</v>
      </c>
      <c r="O378" s="3">
        <f t="shared" si="59"/>
        <v>66.197183098591552</v>
      </c>
      <c r="P378" s="3">
        <f t="shared" si="60"/>
        <v>137.74</v>
      </c>
      <c r="Q378" s="1">
        <v>43</v>
      </c>
      <c r="R378" s="3">
        <f t="shared" si="61"/>
        <v>31.218237258603164</v>
      </c>
      <c r="S378" s="12">
        <v>169.57328854032923</v>
      </c>
      <c r="T378" s="18">
        <v>162</v>
      </c>
      <c r="U378" s="3">
        <f t="shared" si="47"/>
        <v>95.533914211654803</v>
      </c>
    </row>
    <row r="379" spans="1:21">
      <c r="A379" s="15">
        <v>321</v>
      </c>
      <c r="B379" s="5" t="s">
        <v>341</v>
      </c>
      <c r="C379" s="8" t="s">
        <v>348</v>
      </c>
      <c r="D379" s="3">
        <v>11514</v>
      </c>
      <c r="E379" s="9">
        <f t="shared" si="55"/>
        <v>2072.52</v>
      </c>
      <c r="F379" s="18">
        <v>1820</v>
      </c>
      <c r="G379" s="3">
        <f t="shared" si="56"/>
        <v>87.815799123772038</v>
      </c>
      <c r="H379" s="7">
        <v>192</v>
      </c>
      <c r="I379" s="18">
        <v>183</v>
      </c>
      <c r="J379" s="3">
        <f t="shared" si="57"/>
        <v>95.3125</v>
      </c>
      <c r="K379" s="1">
        <v>147</v>
      </c>
      <c r="L379" s="1">
        <v>44</v>
      </c>
      <c r="M379" s="3">
        <f t="shared" si="58"/>
        <v>29.931972789115648</v>
      </c>
      <c r="N379" s="1">
        <v>2</v>
      </c>
      <c r="O379" s="3">
        <f t="shared" si="59"/>
        <v>1.3605442176870748</v>
      </c>
      <c r="P379" s="3">
        <f t="shared" si="60"/>
        <v>142.59</v>
      </c>
      <c r="Q379" s="1">
        <v>41</v>
      </c>
      <c r="R379" s="3">
        <f t="shared" si="61"/>
        <v>28.753769549056734</v>
      </c>
      <c r="S379" s="12">
        <v>170.37191514025565</v>
      </c>
      <c r="T379" s="18">
        <v>165</v>
      </c>
      <c r="U379" s="3">
        <f t="shared" si="47"/>
        <v>96.846947963322876</v>
      </c>
    </row>
    <row r="380" spans="1:21">
      <c r="A380" s="15">
        <v>329</v>
      </c>
      <c r="B380" s="5" t="s">
        <v>341</v>
      </c>
      <c r="C380" s="8" t="s">
        <v>356</v>
      </c>
      <c r="D380" s="3">
        <v>7524.5</v>
      </c>
      <c r="E380" s="9">
        <f t="shared" si="55"/>
        <v>1354.4099999999999</v>
      </c>
      <c r="F380" s="18">
        <v>1059</v>
      </c>
      <c r="G380" s="3">
        <f t="shared" si="56"/>
        <v>78.189026956386925</v>
      </c>
      <c r="H380" s="7">
        <v>133.80000000000001</v>
      </c>
      <c r="I380" s="18">
        <v>123</v>
      </c>
      <c r="J380" s="3">
        <f t="shared" si="57"/>
        <v>91.928251121076215</v>
      </c>
      <c r="K380" s="1">
        <v>107</v>
      </c>
      <c r="L380" s="1">
        <v>34</v>
      </c>
      <c r="M380" s="3">
        <f t="shared" si="58"/>
        <v>31.775700934579437</v>
      </c>
      <c r="N380" s="1">
        <v>25</v>
      </c>
      <c r="O380" s="3">
        <f t="shared" si="59"/>
        <v>23.364485981308412</v>
      </c>
      <c r="P380" s="3">
        <f t="shared" si="60"/>
        <v>103.78999999999999</v>
      </c>
      <c r="Q380" s="1">
        <v>36</v>
      </c>
      <c r="R380" s="3">
        <f t="shared" si="61"/>
        <v>34.685422487715584</v>
      </c>
      <c r="S380" s="12">
        <v>119.18497227444126</v>
      </c>
      <c r="T380" s="18">
        <v>115</v>
      </c>
      <c r="U380" s="3">
        <f t="shared" si="47"/>
        <v>96.488674541279636</v>
      </c>
    </row>
    <row r="381" spans="1:21">
      <c r="A381" s="15">
        <v>323</v>
      </c>
      <c r="B381" s="5" t="s">
        <v>341</v>
      </c>
      <c r="C381" s="8" t="s">
        <v>350</v>
      </c>
      <c r="D381" s="3">
        <v>5938.8</v>
      </c>
      <c r="E381" s="9">
        <f t="shared" si="55"/>
        <v>1068.9839999999999</v>
      </c>
      <c r="F381" s="18">
        <v>1130</v>
      </c>
      <c r="G381" s="3">
        <f t="shared" si="56"/>
        <v>105.70784969653428</v>
      </c>
      <c r="H381" s="7">
        <v>109.6</v>
      </c>
      <c r="I381" s="18">
        <v>101</v>
      </c>
      <c r="J381" s="3">
        <f t="shared" si="57"/>
        <v>92.153284671532859</v>
      </c>
      <c r="K381" s="1">
        <v>84</v>
      </c>
      <c r="L381" s="1">
        <v>27</v>
      </c>
      <c r="M381" s="3">
        <f t="shared" si="58"/>
        <v>32.142857142857146</v>
      </c>
      <c r="N381" s="1">
        <v>67</v>
      </c>
      <c r="O381" s="3">
        <f t="shared" si="59"/>
        <v>79.761904761904773</v>
      </c>
      <c r="P381" s="3">
        <f t="shared" si="60"/>
        <v>81.48</v>
      </c>
      <c r="Q381" s="1">
        <v>31</v>
      </c>
      <c r="R381" s="3">
        <f t="shared" si="61"/>
        <v>38.046146293568974</v>
      </c>
      <c r="S381" s="12">
        <v>97.225202634047633</v>
      </c>
      <c r="T381" s="18">
        <v>98</v>
      </c>
      <c r="U381" s="3">
        <f t="shared" si="47"/>
        <v>100.79691000374531</v>
      </c>
    </row>
    <row r="382" spans="1:21">
      <c r="A382" s="15">
        <v>322</v>
      </c>
      <c r="B382" s="5" t="s">
        <v>341</v>
      </c>
      <c r="C382" s="8" t="s">
        <v>349</v>
      </c>
      <c r="D382" s="3">
        <v>5106.5600000000004</v>
      </c>
      <c r="E382" s="9">
        <f t="shared" si="55"/>
        <v>919.18080000000009</v>
      </c>
      <c r="F382" s="18">
        <v>1111</v>
      </c>
      <c r="G382" s="3">
        <f t="shared" si="56"/>
        <v>120.86849507735582</v>
      </c>
      <c r="H382" s="7">
        <v>70</v>
      </c>
      <c r="I382" s="18">
        <v>71</v>
      </c>
      <c r="J382" s="3">
        <f t="shared" si="57"/>
        <v>101.42857142857142</v>
      </c>
      <c r="K382" s="1">
        <v>54</v>
      </c>
      <c r="L382" s="1">
        <v>18</v>
      </c>
      <c r="M382" s="3">
        <f t="shared" si="58"/>
        <v>33.333333333333329</v>
      </c>
      <c r="N382" s="1">
        <v>27</v>
      </c>
      <c r="O382" s="3">
        <f t="shared" si="59"/>
        <v>50</v>
      </c>
      <c r="P382" s="3">
        <f t="shared" si="60"/>
        <v>52.379999999999995</v>
      </c>
      <c r="Q382" s="1">
        <v>15</v>
      </c>
      <c r="R382" s="3">
        <f t="shared" si="61"/>
        <v>28.636884306987405</v>
      </c>
      <c r="S382" s="12">
        <v>61.70827870696219</v>
      </c>
      <c r="T382" s="18">
        <v>54</v>
      </c>
      <c r="U382" s="3">
        <f t="shared" si="47"/>
        <v>87.508517708674134</v>
      </c>
    </row>
    <row r="383" spans="1:21">
      <c r="A383" s="15">
        <v>326</v>
      </c>
      <c r="B383" s="5" t="s">
        <v>341</v>
      </c>
      <c r="C383" s="8" t="s">
        <v>353</v>
      </c>
      <c r="D383" s="3">
        <v>5959</v>
      </c>
      <c r="E383" s="9">
        <f t="shared" si="55"/>
        <v>1072.6199999999999</v>
      </c>
      <c r="F383" s="18">
        <v>1364</v>
      </c>
      <c r="G383" s="3">
        <f t="shared" si="56"/>
        <v>127.16525889877124</v>
      </c>
      <c r="H383" s="7">
        <v>98.6</v>
      </c>
      <c r="I383" s="18">
        <v>106</v>
      </c>
      <c r="J383" s="3">
        <f t="shared" si="57"/>
        <v>107.50507099391481</v>
      </c>
      <c r="K383" s="1">
        <v>84</v>
      </c>
      <c r="L383" s="1">
        <v>28</v>
      </c>
      <c r="M383" s="3">
        <f t="shared" si="58"/>
        <v>33.333333333333329</v>
      </c>
      <c r="N383" s="1">
        <v>58</v>
      </c>
      <c r="O383" s="3">
        <f t="shared" si="59"/>
        <v>69.047619047619051</v>
      </c>
      <c r="P383" s="3">
        <f t="shared" si="60"/>
        <v>81.48</v>
      </c>
      <c r="Q383" s="1">
        <v>21</v>
      </c>
      <c r="R383" s="3">
        <f t="shared" si="61"/>
        <v>25.773195876288657</v>
      </c>
      <c r="S383" s="12">
        <v>87.702737502989038</v>
      </c>
      <c r="T383" s="18">
        <v>104</v>
      </c>
      <c r="U383" s="3">
        <f t="shared" si="47"/>
        <v>118.58238746134411</v>
      </c>
    </row>
    <row r="384" spans="1:21">
      <c r="A384" s="15">
        <v>333</v>
      </c>
      <c r="B384" s="5" t="s">
        <v>341</v>
      </c>
      <c r="C384" s="8" t="s">
        <v>360</v>
      </c>
      <c r="D384" s="3">
        <v>7928.5</v>
      </c>
      <c r="E384" s="9">
        <f t="shared" si="55"/>
        <v>1427.1299999999999</v>
      </c>
      <c r="F384" s="18">
        <v>2143</v>
      </c>
      <c r="G384" s="3">
        <f t="shared" si="56"/>
        <v>150.1615129665833</v>
      </c>
      <c r="H384" s="7">
        <v>122.80000000000001</v>
      </c>
      <c r="I384" s="18">
        <v>120</v>
      </c>
      <c r="J384" s="3">
        <f t="shared" si="57"/>
        <v>97.719869706840385</v>
      </c>
      <c r="K384" s="1">
        <v>93</v>
      </c>
      <c r="L384" s="1">
        <v>33</v>
      </c>
      <c r="M384" s="3">
        <f t="shared" si="58"/>
        <v>35.483870967741936</v>
      </c>
      <c r="N384" s="1">
        <v>59</v>
      </c>
      <c r="O384" s="3">
        <f t="shared" si="59"/>
        <v>63.44086021505376</v>
      </c>
      <c r="P384" s="3">
        <f t="shared" si="60"/>
        <v>90.21</v>
      </c>
      <c r="Q384" s="1">
        <v>25</v>
      </c>
      <c r="R384" s="3">
        <f t="shared" si="61"/>
        <v>27.713113845471682</v>
      </c>
      <c r="S384" s="12">
        <v>113</v>
      </c>
      <c r="T384" s="18">
        <v>116</v>
      </c>
      <c r="U384" s="3">
        <f t="shared" si="47"/>
        <v>102.65486725663717</v>
      </c>
    </row>
    <row r="385" spans="1:21">
      <c r="A385" s="15">
        <v>331</v>
      </c>
      <c r="B385" s="5" t="s">
        <v>341</v>
      </c>
      <c r="C385" s="8" t="s">
        <v>358</v>
      </c>
      <c r="D385" s="3">
        <v>13024.96</v>
      </c>
      <c r="E385" s="9">
        <f t="shared" si="55"/>
        <v>2344.4927999999995</v>
      </c>
      <c r="F385" s="18">
        <v>1496</v>
      </c>
      <c r="G385" s="3">
        <f t="shared" si="56"/>
        <v>63.809110439579953</v>
      </c>
      <c r="H385" s="7">
        <v>196.5</v>
      </c>
      <c r="I385" s="18">
        <v>209</v>
      </c>
      <c r="J385" s="3">
        <f t="shared" si="57"/>
        <v>106.3613231552163</v>
      </c>
      <c r="K385" s="1">
        <v>155</v>
      </c>
      <c r="L385" s="1">
        <v>56</v>
      </c>
      <c r="M385" s="3">
        <f t="shared" si="58"/>
        <v>36.129032258064512</v>
      </c>
      <c r="N385" s="1">
        <v>116</v>
      </c>
      <c r="O385" s="3">
        <f t="shared" si="59"/>
        <v>74.838709677419359</v>
      </c>
      <c r="P385" s="3">
        <f t="shared" si="60"/>
        <v>150.35</v>
      </c>
      <c r="Q385" s="1">
        <v>50</v>
      </c>
      <c r="R385" s="3">
        <f t="shared" si="61"/>
        <v>33.255736614566011</v>
      </c>
      <c r="S385" s="12">
        <v>205</v>
      </c>
      <c r="T385" s="18">
        <v>206</v>
      </c>
      <c r="U385" s="3">
        <f t="shared" si="47"/>
        <v>100.48780487804878</v>
      </c>
    </row>
    <row r="386" spans="1:21">
      <c r="A386" s="15">
        <v>340</v>
      </c>
      <c r="B386" s="5" t="s">
        <v>341</v>
      </c>
      <c r="C386" s="8" t="s">
        <v>367</v>
      </c>
      <c r="D386" s="3">
        <v>6161</v>
      </c>
      <c r="E386" s="9">
        <f t="shared" si="55"/>
        <v>1108.98</v>
      </c>
      <c r="F386" s="18">
        <v>836</v>
      </c>
      <c r="G386" s="3">
        <f t="shared" si="56"/>
        <v>75.384587639091777</v>
      </c>
      <c r="H386" s="7">
        <v>81</v>
      </c>
      <c r="I386" s="18">
        <v>102</v>
      </c>
      <c r="J386" s="3">
        <f t="shared" si="57"/>
        <v>125.92592592592592</v>
      </c>
      <c r="K386" s="1">
        <v>61</v>
      </c>
      <c r="L386" s="1">
        <v>24</v>
      </c>
      <c r="M386" s="3">
        <f t="shared" si="58"/>
        <v>39.344262295081968</v>
      </c>
      <c r="N386" s="1">
        <v>37</v>
      </c>
      <c r="O386" s="3">
        <f t="shared" si="59"/>
        <v>60.655737704918032</v>
      </c>
      <c r="P386" s="3">
        <f t="shared" si="60"/>
        <v>59.17</v>
      </c>
      <c r="Q386" s="1">
        <v>19</v>
      </c>
      <c r="R386" s="3">
        <f t="shared" si="61"/>
        <v>32.11086699340882</v>
      </c>
      <c r="S386" s="12">
        <v>78</v>
      </c>
      <c r="T386" s="18">
        <v>77</v>
      </c>
      <c r="U386" s="3">
        <f t="shared" ref="U386:U388" si="62">T386/S386*100</f>
        <v>98.71794871794873</v>
      </c>
    </row>
    <row r="387" spans="1:21">
      <c r="A387" s="15">
        <v>328</v>
      </c>
      <c r="B387" s="5" t="s">
        <v>341</v>
      </c>
      <c r="C387" s="8" t="s">
        <v>355</v>
      </c>
      <c r="D387" s="3">
        <v>5454</v>
      </c>
      <c r="E387" s="9">
        <f t="shared" si="55"/>
        <v>981.71999999999991</v>
      </c>
      <c r="F387" s="18">
        <v>645</v>
      </c>
      <c r="G387" s="3">
        <f t="shared" si="56"/>
        <v>65.701014545899042</v>
      </c>
      <c r="H387" s="7">
        <v>68.900000000000006</v>
      </c>
      <c r="I387" s="18">
        <v>62</v>
      </c>
      <c r="J387" s="3">
        <f t="shared" si="57"/>
        <v>89.985486211901303</v>
      </c>
      <c r="K387" s="1">
        <v>50</v>
      </c>
      <c r="L387" s="1">
        <v>20</v>
      </c>
      <c r="M387" s="3">
        <f t="shared" si="58"/>
        <v>40</v>
      </c>
      <c r="N387" s="1">
        <v>29</v>
      </c>
      <c r="O387" s="3">
        <f t="shared" si="59"/>
        <v>57.999999999999993</v>
      </c>
      <c r="P387" s="3">
        <f t="shared" si="60"/>
        <v>48.5</v>
      </c>
      <c r="Q387" s="1">
        <v>16</v>
      </c>
      <c r="R387" s="3">
        <f t="shared" si="61"/>
        <v>32.989690721649481</v>
      </c>
      <c r="S387" s="12">
        <v>61.065438454888238</v>
      </c>
      <c r="T387" s="18">
        <v>61</v>
      </c>
      <c r="U387" s="3">
        <f t="shared" si="62"/>
        <v>99.892838802858051</v>
      </c>
    </row>
    <row r="388" spans="1:21">
      <c r="A388" s="15">
        <v>334</v>
      </c>
      <c r="B388" s="5" t="s">
        <v>341</v>
      </c>
      <c r="C388" s="8" t="s">
        <v>361</v>
      </c>
      <c r="D388" s="3">
        <v>3747.2</v>
      </c>
      <c r="E388" s="9">
        <f t="shared" si="55"/>
        <v>674.49599999999998</v>
      </c>
      <c r="F388" s="18">
        <v>773</v>
      </c>
      <c r="G388" s="3">
        <f t="shared" si="56"/>
        <v>114.60408957206567</v>
      </c>
      <c r="H388" s="7">
        <v>71.099999999999994</v>
      </c>
      <c r="I388" s="18">
        <v>69</v>
      </c>
      <c r="J388" s="3">
        <f t="shared" si="57"/>
        <v>97.046413502109701</v>
      </c>
      <c r="K388" s="1">
        <v>58</v>
      </c>
      <c r="L388" s="1">
        <v>29</v>
      </c>
      <c r="M388" s="3">
        <f t="shared" si="58"/>
        <v>50</v>
      </c>
      <c r="N388" s="1">
        <v>51</v>
      </c>
      <c r="O388" s="3">
        <f t="shared" si="59"/>
        <v>87.931034482758619</v>
      </c>
      <c r="P388" s="3">
        <f t="shared" si="60"/>
        <v>56.26</v>
      </c>
      <c r="Q388" s="1">
        <v>31</v>
      </c>
      <c r="R388" s="3">
        <f t="shared" si="61"/>
        <v>55.101315321720591</v>
      </c>
      <c r="S388" s="12">
        <v>62.967961995033562</v>
      </c>
      <c r="T388" s="18">
        <v>60</v>
      </c>
      <c r="U388" s="3">
        <f t="shared" si="62"/>
        <v>95.286552238632638</v>
      </c>
    </row>
    <row r="389" spans="1:21">
      <c r="A389" s="15">
        <v>423</v>
      </c>
      <c r="B389" s="5" t="s">
        <v>411</v>
      </c>
      <c r="C389" s="8" t="s">
        <v>444</v>
      </c>
      <c r="D389" s="2">
        <f>7555-75</f>
        <v>7480</v>
      </c>
      <c r="E389" s="9">
        <f t="shared" ref="E389:E425" si="63">$D389*18%</f>
        <v>1346.3999999999999</v>
      </c>
      <c r="F389" s="19">
        <v>913</v>
      </c>
      <c r="G389" s="3">
        <f t="shared" ref="G389:G425" si="64">$F389/$E389%</f>
        <v>67.810457516339881</v>
      </c>
      <c r="H389" s="2">
        <f>70+11</f>
        <v>81</v>
      </c>
      <c r="I389" s="19">
        <v>52</v>
      </c>
      <c r="J389" s="3">
        <f t="shared" ref="J389:J425" si="65">$I389/$H389%</f>
        <v>64.197530864197532</v>
      </c>
      <c r="K389" s="1">
        <v>31</v>
      </c>
      <c r="L389" s="1">
        <v>1</v>
      </c>
      <c r="M389" s="3">
        <f t="shared" ref="M389:M425" si="66">$L389/$K389%</f>
        <v>3.2258064516129035</v>
      </c>
      <c r="N389" s="1">
        <v>7</v>
      </c>
      <c r="O389" s="3">
        <f t="shared" ref="O389:O425" si="67">$N389/$K389%</f>
        <v>22.580645161290324</v>
      </c>
      <c r="P389" s="3">
        <f t="shared" ref="P389:P425" si="68">$K389*97%</f>
        <v>30.07</v>
      </c>
      <c r="Q389" s="1">
        <v>2</v>
      </c>
      <c r="R389" s="3">
        <f t="shared" ref="R389:R425" si="69">$Q389/$P389%</f>
        <v>6.6511473229132019</v>
      </c>
      <c r="S389" s="2">
        <f>63+9</f>
        <v>72</v>
      </c>
      <c r="T389" s="19">
        <v>31</v>
      </c>
      <c r="U389" s="3">
        <f t="shared" ref="U389:U425" si="70">$T389/$S389%</f>
        <v>43.055555555555557</v>
      </c>
    </row>
    <row r="390" spans="1:21">
      <c r="A390" s="15">
        <v>409</v>
      </c>
      <c r="B390" s="5" t="s">
        <v>411</v>
      </c>
      <c r="C390" s="8" t="s">
        <v>298</v>
      </c>
      <c r="D390" s="2">
        <v>6007</v>
      </c>
      <c r="E390" s="9">
        <f t="shared" si="63"/>
        <v>1081.26</v>
      </c>
      <c r="F390" s="19">
        <v>975</v>
      </c>
      <c r="G390" s="3">
        <f t="shared" si="64"/>
        <v>90.172576438599407</v>
      </c>
      <c r="H390" s="2">
        <f>106+12</f>
        <v>118</v>
      </c>
      <c r="I390" s="19">
        <v>116</v>
      </c>
      <c r="J390" s="3">
        <f t="shared" si="65"/>
        <v>98.305084745762713</v>
      </c>
      <c r="K390" s="1">
        <v>97</v>
      </c>
      <c r="L390" s="1">
        <v>5</v>
      </c>
      <c r="M390" s="3">
        <f t="shared" si="66"/>
        <v>5.1546391752577323</v>
      </c>
      <c r="N390" s="1">
        <v>45</v>
      </c>
      <c r="O390" s="3">
        <f t="shared" si="67"/>
        <v>46.391752577319586</v>
      </c>
      <c r="P390" s="3">
        <f t="shared" si="68"/>
        <v>94.09</v>
      </c>
      <c r="Q390" s="1">
        <v>28</v>
      </c>
      <c r="R390" s="3">
        <f t="shared" si="69"/>
        <v>29.758741630353914</v>
      </c>
      <c r="S390" s="2">
        <f>96+9</f>
        <v>105</v>
      </c>
      <c r="T390" s="19">
        <v>108</v>
      </c>
      <c r="U390" s="3">
        <f t="shared" si="70"/>
        <v>102.85714285714285</v>
      </c>
    </row>
    <row r="391" spans="1:21">
      <c r="A391" s="15">
        <v>405</v>
      </c>
      <c r="B391" s="5" t="s">
        <v>411</v>
      </c>
      <c r="C391" s="8" t="s">
        <v>427</v>
      </c>
      <c r="D391" s="2">
        <v>7123</v>
      </c>
      <c r="E391" s="9">
        <f t="shared" si="63"/>
        <v>1282.1399999999999</v>
      </c>
      <c r="F391" s="19">
        <v>927</v>
      </c>
      <c r="G391" s="3">
        <f t="shared" si="64"/>
        <v>72.300996771023449</v>
      </c>
      <c r="H391" s="2">
        <f>81+11</f>
        <v>92</v>
      </c>
      <c r="I391" s="19">
        <v>112</v>
      </c>
      <c r="J391" s="3">
        <f t="shared" si="65"/>
        <v>121.73913043478261</v>
      </c>
      <c r="K391" s="1">
        <v>82</v>
      </c>
      <c r="L391" s="1">
        <v>10</v>
      </c>
      <c r="M391" s="3">
        <f t="shared" si="66"/>
        <v>12.195121951219512</v>
      </c>
      <c r="N391" s="1">
        <v>40</v>
      </c>
      <c r="O391" s="3">
        <f t="shared" si="67"/>
        <v>48.780487804878049</v>
      </c>
      <c r="P391" s="3">
        <f t="shared" si="68"/>
        <v>79.539999999999992</v>
      </c>
      <c r="Q391" s="1">
        <v>24</v>
      </c>
      <c r="R391" s="3">
        <f t="shared" si="69"/>
        <v>30.173497611264779</v>
      </c>
      <c r="S391" s="2">
        <f>73+9</f>
        <v>82</v>
      </c>
      <c r="T391" s="19">
        <v>98</v>
      </c>
      <c r="U391" s="3">
        <f t="shared" si="70"/>
        <v>119.51219512195122</v>
      </c>
    </row>
    <row r="392" spans="1:21">
      <c r="A392" s="15">
        <v>414</v>
      </c>
      <c r="B392" s="5" t="s">
        <v>411</v>
      </c>
      <c r="C392" s="8" t="s">
        <v>435</v>
      </c>
      <c r="D392" s="2">
        <v>5783</v>
      </c>
      <c r="E392" s="9">
        <f t="shared" si="63"/>
        <v>1040.94</v>
      </c>
      <c r="F392" s="19">
        <v>729</v>
      </c>
      <c r="G392" s="3">
        <f t="shared" si="64"/>
        <v>70.032854919591912</v>
      </c>
      <c r="H392" s="2">
        <v>68</v>
      </c>
      <c r="I392" s="19">
        <v>45</v>
      </c>
      <c r="J392" s="3">
        <f t="shared" si="65"/>
        <v>66.17647058823529</v>
      </c>
      <c r="K392" s="1">
        <v>29</v>
      </c>
      <c r="L392" s="1">
        <v>4</v>
      </c>
      <c r="M392" s="3">
        <f t="shared" si="66"/>
        <v>13.793103448275863</v>
      </c>
      <c r="N392" s="1">
        <v>20</v>
      </c>
      <c r="O392" s="3">
        <f t="shared" si="67"/>
        <v>68.965517241379317</v>
      </c>
      <c r="P392" s="3">
        <f t="shared" si="68"/>
        <v>28.13</v>
      </c>
      <c r="Q392" s="1">
        <v>8</v>
      </c>
      <c r="R392" s="3">
        <f t="shared" si="69"/>
        <v>28.439388553146109</v>
      </c>
      <c r="S392" s="2">
        <v>61</v>
      </c>
      <c r="T392" s="19">
        <v>41</v>
      </c>
      <c r="U392" s="3">
        <f t="shared" si="70"/>
        <v>67.213114754098356</v>
      </c>
    </row>
    <row r="393" spans="1:21">
      <c r="A393" s="15">
        <v>406</v>
      </c>
      <c r="B393" s="5" t="s">
        <v>411</v>
      </c>
      <c r="C393" s="8" t="s">
        <v>428</v>
      </c>
      <c r="D393" s="2">
        <v>5445</v>
      </c>
      <c r="E393" s="9">
        <f t="shared" si="63"/>
        <v>980.09999999999991</v>
      </c>
      <c r="F393" s="19">
        <v>674</v>
      </c>
      <c r="G393" s="3">
        <f t="shared" si="64"/>
        <v>68.768493010917268</v>
      </c>
      <c r="H393" s="2">
        <v>60</v>
      </c>
      <c r="I393" s="19">
        <v>47</v>
      </c>
      <c r="J393" s="3">
        <f t="shared" si="65"/>
        <v>78.333333333333343</v>
      </c>
      <c r="K393" s="1">
        <v>36</v>
      </c>
      <c r="L393" s="1">
        <v>5</v>
      </c>
      <c r="M393" s="3">
        <f t="shared" si="66"/>
        <v>13.888888888888889</v>
      </c>
      <c r="N393" s="1">
        <v>22</v>
      </c>
      <c r="O393" s="3">
        <f t="shared" si="67"/>
        <v>61.111111111111114</v>
      </c>
      <c r="P393" s="3">
        <f t="shared" si="68"/>
        <v>34.92</v>
      </c>
      <c r="Q393" s="1">
        <v>9</v>
      </c>
      <c r="R393" s="3">
        <f t="shared" si="69"/>
        <v>25.773195876288661</v>
      </c>
      <c r="S393" s="2">
        <v>58</v>
      </c>
      <c r="T393" s="19">
        <v>66</v>
      </c>
      <c r="U393" s="3">
        <f t="shared" si="70"/>
        <v>113.79310344827587</v>
      </c>
    </row>
    <row r="394" spans="1:21">
      <c r="A394" s="15">
        <v>424</v>
      </c>
      <c r="B394" s="5" t="s">
        <v>411</v>
      </c>
      <c r="C394" s="8" t="s">
        <v>445</v>
      </c>
      <c r="D394" s="2">
        <f>3925-75</f>
        <v>3850</v>
      </c>
      <c r="E394" s="9">
        <f t="shared" si="63"/>
        <v>693</v>
      </c>
      <c r="F394" s="19">
        <v>658</v>
      </c>
      <c r="G394" s="3">
        <f t="shared" si="64"/>
        <v>94.949494949494948</v>
      </c>
      <c r="H394" s="2">
        <f>44+11</f>
        <v>55</v>
      </c>
      <c r="I394" s="19">
        <v>49</v>
      </c>
      <c r="J394" s="3">
        <f t="shared" si="65"/>
        <v>89.090909090909079</v>
      </c>
      <c r="K394" s="1">
        <v>32</v>
      </c>
      <c r="L394" s="1">
        <v>5</v>
      </c>
      <c r="M394" s="3">
        <f t="shared" si="66"/>
        <v>15.625</v>
      </c>
      <c r="N394" s="1">
        <v>19</v>
      </c>
      <c r="O394" s="3">
        <f t="shared" si="67"/>
        <v>59.375</v>
      </c>
      <c r="P394" s="3">
        <f t="shared" si="68"/>
        <v>31.04</v>
      </c>
      <c r="Q394" s="1">
        <v>9</v>
      </c>
      <c r="R394" s="3">
        <f t="shared" si="69"/>
        <v>28.994845360824741</v>
      </c>
      <c r="S394" s="2">
        <f>40+9</f>
        <v>49</v>
      </c>
      <c r="T394" s="19">
        <v>45</v>
      </c>
      <c r="U394" s="3">
        <f t="shared" si="70"/>
        <v>91.83673469387756</v>
      </c>
    </row>
    <row r="395" spans="1:21">
      <c r="A395" s="15">
        <v>389</v>
      </c>
      <c r="B395" s="5" t="s">
        <v>411</v>
      </c>
      <c r="C395" s="8" t="s">
        <v>413</v>
      </c>
      <c r="D395" s="2">
        <v>4408</v>
      </c>
      <c r="E395" s="9">
        <f t="shared" si="63"/>
        <v>793.43999999999994</v>
      </c>
      <c r="F395" s="19">
        <v>754</v>
      </c>
      <c r="G395" s="3">
        <f t="shared" si="64"/>
        <v>95.029239766081886</v>
      </c>
      <c r="H395" s="2">
        <v>55</v>
      </c>
      <c r="I395" s="19">
        <v>58</v>
      </c>
      <c r="J395" s="3">
        <f t="shared" si="65"/>
        <v>105.45454545454544</v>
      </c>
      <c r="K395" s="1">
        <v>44</v>
      </c>
      <c r="L395" s="1">
        <v>7</v>
      </c>
      <c r="M395" s="3">
        <f t="shared" si="66"/>
        <v>15.909090909090908</v>
      </c>
      <c r="N395" s="1">
        <v>15</v>
      </c>
      <c r="O395" s="3">
        <f t="shared" si="67"/>
        <v>34.090909090909093</v>
      </c>
      <c r="P395" s="3">
        <f t="shared" si="68"/>
        <v>42.68</v>
      </c>
      <c r="Q395" s="1">
        <v>10</v>
      </c>
      <c r="R395" s="3">
        <f t="shared" si="69"/>
        <v>23.430178069353328</v>
      </c>
      <c r="S395" s="2">
        <v>51</v>
      </c>
      <c r="T395" s="19">
        <v>41</v>
      </c>
      <c r="U395" s="3">
        <f t="shared" si="70"/>
        <v>80.392156862745097</v>
      </c>
    </row>
    <row r="396" spans="1:21">
      <c r="A396" s="15">
        <v>401</v>
      </c>
      <c r="B396" s="5" t="s">
        <v>411</v>
      </c>
      <c r="C396" s="8" t="s">
        <v>423</v>
      </c>
      <c r="D396" s="2">
        <f>15747-75</f>
        <v>15672</v>
      </c>
      <c r="E396" s="9">
        <f t="shared" si="63"/>
        <v>2820.96</v>
      </c>
      <c r="F396" s="19">
        <v>1625</v>
      </c>
      <c r="G396" s="3">
        <f t="shared" si="64"/>
        <v>57.604503431455953</v>
      </c>
      <c r="H396" s="2">
        <f>196+11</f>
        <v>207</v>
      </c>
      <c r="I396" s="19">
        <v>188</v>
      </c>
      <c r="J396" s="3">
        <f t="shared" si="65"/>
        <v>90.821256038647348</v>
      </c>
      <c r="K396" s="1">
        <v>141</v>
      </c>
      <c r="L396" s="1">
        <v>23</v>
      </c>
      <c r="M396" s="3">
        <f t="shared" si="66"/>
        <v>16.312056737588655</v>
      </c>
      <c r="N396" s="1">
        <v>90</v>
      </c>
      <c r="O396" s="3">
        <f t="shared" si="67"/>
        <v>63.829787234042556</v>
      </c>
      <c r="P396" s="3">
        <f t="shared" si="68"/>
        <v>136.77000000000001</v>
      </c>
      <c r="Q396" s="1">
        <v>22</v>
      </c>
      <c r="R396" s="3">
        <f t="shared" si="69"/>
        <v>16.085398844775899</v>
      </c>
      <c r="S396" s="2">
        <f>178+9</f>
        <v>187</v>
      </c>
      <c r="T396" s="19">
        <v>146</v>
      </c>
      <c r="U396" s="3">
        <f t="shared" si="70"/>
        <v>78.074866310160417</v>
      </c>
    </row>
    <row r="397" spans="1:21">
      <c r="A397" s="15">
        <v>391</v>
      </c>
      <c r="B397" s="5" t="s">
        <v>411</v>
      </c>
      <c r="C397" s="8" t="s">
        <v>415</v>
      </c>
      <c r="D397" s="2">
        <v>6020</v>
      </c>
      <c r="E397" s="9">
        <f t="shared" si="63"/>
        <v>1083.5999999999999</v>
      </c>
      <c r="F397" s="19">
        <v>918</v>
      </c>
      <c r="G397" s="3">
        <f t="shared" si="64"/>
        <v>84.717607973421934</v>
      </c>
      <c r="H397" s="2">
        <f>100+11</f>
        <v>111</v>
      </c>
      <c r="I397" s="19">
        <v>92</v>
      </c>
      <c r="J397" s="3">
        <f t="shared" si="65"/>
        <v>82.882882882882882</v>
      </c>
      <c r="K397" s="1">
        <v>67</v>
      </c>
      <c r="L397" s="1">
        <v>12</v>
      </c>
      <c r="M397" s="3">
        <f t="shared" si="66"/>
        <v>17.910447761194028</v>
      </c>
      <c r="N397" s="1">
        <v>2</v>
      </c>
      <c r="O397" s="3">
        <f t="shared" si="67"/>
        <v>2.9850746268656714</v>
      </c>
      <c r="P397" s="3">
        <f t="shared" si="68"/>
        <v>64.989999999999995</v>
      </c>
      <c r="Q397" s="1">
        <v>24</v>
      </c>
      <c r="R397" s="3">
        <f t="shared" si="69"/>
        <v>36.92875827050316</v>
      </c>
      <c r="S397" s="2">
        <f>90+9</f>
        <v>99</v>
      </c>
      <c r="T397" s="19">
        <v>90</v>
      </c>
      <c r="U397" s="3">
        <f t="shared" si="70"/>
        <v>90.909090909090907</v>
      </c>
    </row>
    <row r="398" spans="1:21">
      <c r="A398" s="15">
        <v>422</v>
      </c>
      <c r="B398" s="5" t="s">
        <v>411</v>
      </c>
      <c r="C398" s="8" t="s">
        <v>443</v>
      </c>
      <c r="D398" s="2">
        <f>7730-75</f>
        <v>7655</v>
      </c>
      <c r="E398" s="9">
        <f t="shared" si="63"/>
        <v>1377.8999999999999</v>
      </c>
      <c r="F398" s="19">
        <v>1368</v>
      </c>
      <c r="G398" s="3">
        <f t="shared" si="64"/>
        <v>99.281515349444817</v>
      </c>
      <c r="H398" s="2">
        <f>107+15</f>
        <v>122</v>
      </c>
      <c r="I398" s="19">
        <v>97</v>
      </c>
      <c r="J398" s="3">
        <f t="shared" si="65"/>
        <v>79.508196721311478</v>
      </c>
      <c r="K398" s="1">
        <v>74</v>
      </c>
      <c r="L398" s="1">
        <v>14</v>
      </c>
      <c r="M398" s="3">
        <f t="shared" si="66"/>
        <v>18.918918918918919</v>
      </c>
      <c r="N398" s="1">
        <v>56</v>
      </c>
      <c r="O398" s="3">
        <f t="shared" si="67"/>
        <v>75.675675675675677</v>
      </c>
      <c r="P398" s="3">
        <f t="shared" si="68"/>
        <v>71.78</v>
      </c>
      <c r="Q398" s="1">
        <v>19</v>
      </c>
      <c r="R398" s="3">
        <f t="shared" si="69"/>
        <v>26.469768737809975</v>
      </c>
      <c r="S398" s="2">
        <f>99+12</f>
        <v>111</v>
      </c>
      <c r="T398" s="19">
        <v>77</v>
      </c>
      <c r="U398" s="3">
        <f t="shared" si="70"/>
        <v>69.369369369369366</v>
      </c>
    </row>
    <row r="399" spans="1:21">
      <c r="A399" s="15">
        <v>408</v>
      </c>
      <c r="B399" s="5" t="s">
        <v>411</v>
      </c>
      <c r="C399" s="8" t="s">
        <v>430</v>
      </c>
      <c r="D399" s="2">
        <v>9866</v>
      </c>
      <c r="E399" s="9">
        <f t="shared" si="63"/>
        <v>1775.8799999999999</v>
      </c>
      <c r="F399" s="19">
        <v>1766</v>
      </c>
      <c r="G399" s="3">
        <f t="shared" si="64"/>
        <v>99.443656102889847</v>
      </c>
      <c r="H399" s="2">
        <f>172+11</f>
        <v>183</v>
      </c>
      <c r="I399" s="19">
        <v>165</v>
      </c>
      <c r="J399" s="3">
        <f t="shared" si="65"/>
        <v>90.163934426229503</v>
      </c>
      <c r="K399" s="1">
        <v>126</v>
      </c>
      <c r="L399" s="1">
        <v>24</v>
      </c>
      <c r="M399" s="3">
        <f t="shared" si="66"/>
        <v>19.047619047619047</v>
      </c>
      <c r="N399" s="1">
        <v>47</v>
      </c>
      <c r="O399" s="3">
        <f t="shared" si="67"/>
        <v>37.301587301587304</v>
      </c>
      <c r="P399" s="3">
        <f t="shared" si="68"/>
        <v>122.22</v>
      </c>
      <c r="Q399" s="1">
        <v>31</v>
      </c>
      <c r="R399" s="3">
        <f t="shared" si="69"/>
        <v>25.364097529045985</v>
      </c>
      <c r="S399" s="2">
        <f>154+9</f>
        <v>163</v>
      </c>
      <c r="T399" s="19">
        <v>173</v>
      </c>
      <c r="U399" s="3">
        <f t="shared" si="70"/>
        <v>106.13496932515338</v>
      </c>
    </row>
    <row r="400" spans="1:21">
      <c r="A400" s="15">
        <v>418</v>
      </c>
      <c r="B400" s="5" t="s">
        <v>411</v>
      </c>
      <c r="C400" s="8" t="s">
        <v>439</v>
      </c>
      <c r="D400" s="2">
        <f>6780-75</f>
        <v>6705</v>
      </c>
      <c r="E400" s="9">
        <f t="shared" si="63"/>
        <v>1206.8999999999999</v>
      </c>
      <c r="F400" s="19">
        <v>753</v>
      </c>
      <c r="G400" s="3">
        <f t="shared" si="64"/>
        <v>62.391250310713403</v>
      </c>
      <c r="H400" s="2">
        <f>90+15</f>
        <v>105</v>
      </c>
      <c r="I400" s="19">
        <v>58</v>
      </c>
      <c r="J400" s="3">
        <f t="shared" si="65"/>
        <v>55.238095238095234</v>
      </c>
      <c r="K400" s="1">
        <v>46</v>
      </c>
      <c r="L400" s="1">
        <v>9</v>
      </c>
      <c r="M400" s="3">
        <f t="shared" si="66"/>
        <v>19.565217391304348</v>
      </c>
      <c r="N400" s="1">
        <v>29</v>
      </c>
      <c r="O400" s="3">
        <f t="shared" si="67"/>
        <v>63.043478260869563</v>
      </c>
      <c r="P400" s="3">
        <f t="shared" si="68"/>
        <v>44.62</v>
      </c>
      <c r="Q400" s="1">
        <v>14</v>
      </c>
      <c r="R400" s="3">
        <f t="shared" si="69"/>
        <v>31.376064545047065</v>
      </c>
      <c r="S400" s="2">
        <f>80+9</f>
        <v>89</v>
      </c>
      <c r="T400" s="19">
        <v>69</v>
      </c>
      <c r="U400" s="3">
        <f t="shared" si="70"/>
        <v>77.528089887640448</v>
      </c>
    </row>
    <row r="401" spans="1:21">
      <c r="A401" s="15">
        <v>390</v>
      </c>
      <c r="B401" s="5" t="s">
        <v>411</v>
      </c>
      <c r="C401" s="8" t="s">
        <v>414</v>
      </c>
      <c r="D401" s="2">
        <v>6045</v>
      </c>
      <c r="E401" s="9">
        <f t="shared" si="63"/>
        <v>1088.0999999999999</v>
      </c>
      <c r="F401" s="19">
        <v>1221</v>
      </c>
      <c r="G401" s="3">
        <f t="shared" si="64"/>
        <v>112.21395092362836</v>
      </c>
      <c r="H401" s="2">
        <f>126+11</f>
        <v>137</v>
      </c>
      <c r="I401" s="19">
        <v>125</v>
      </c>
      <c r="J401" s="3">
        <f t="shared" si="65"/>
        <v>91.240875912408754</v>
      </c>
      <c r="K401" s="1">
        <v>97</v>
      </c>
      <c r="L401" s="1">
        <v>19</v>
      </c>
      <c r="M401" s="3">
        <f t="shared" si="66"/>
        <v>19.587628865979383</v>
      </c>
      <c r="N401" s="1">
        <v>72</v>
      </c>
      <c r="O401" s="3">
        <f t="shared" si="67"/>
        <v>74.226804123711347</v>
      </c>
      <c r="P401" s="3">
        <f t="shared" si="68"/>
        <v>94.09</v>
      </c>
      <c r="Q401" s="1">
        <v>19</v>
      </c>
      <c r="R401" s="3">
        <f t="shared" si="69"/>
        <v>20.193431820597301</v>
      </c>
      <c r="S401" s="2">
        <f>120+9</f>
        <v>129</v>
      </c>
      <c r="T401" s="19">
        <v>111</v>
      </c>
      <c r="U401" s="3">
        <f t="shared" si="70"/>
        <v>86.04651162790698</v>
      </c>
    </row>
    <row r="402" spans="1:21">
      <c r="A402" s="15">
        <v>407</v>
      </c>
      <c r="B402" s="5" t="s">
        <v>411</v>
      </c>
      <c r="C402" s="8" t="s">
        <v>429</v>
      </c>
      <c r="D402" s="2">
        <v>4612</v>
      </c>
      <c r="E402" s="9">
        <f t="shared" si="63"/>
        <v>830.16</v>
      </c>
      <c r="F402" s="19">
        <v>1015</v>
      </c>
      <c r="G402" s="3">
        <f t="shared" si="64"/>
        <v>122.26558735665414</v>
      </c>
      <c r="H402" s="2">
        <f>95+11</f>
        <v>106</v>
      </c>
      <c r="I402" s="19">
        <v>103</v>
      </c>
      <c r="J402" s="3">
        <f t="shared" si="65"/>
        <v>97.169811320754718</v>
      </c>
      <c r="K402" s="1">
        <v>69</v>
      </c>
      <c r="L402" s="1">
        <v>14</v>
      </c>
      <c r="M402" s="3">
        <f t="shared" si="66"/>
        <v>20.289855072463769</v>
      </c>
      <c r="N402" s="1">
        <v>37</v>
      </c>
      <c r="O402" s="3">
        <f t="shared" si="67"/>
        <v>53.623188405797109</v>
      </c>
      <c r="P402" s="3">
        <f t="shared" si="68"/>
        <v>66.929999999999993</v>
      </c>
      <c r="Q402" s="1">
        <v>14</v>
      </c>
      <c r="R402" s="3">
        <f t="shared" si="69"/>
        <v>20.917376363364713</v>
      </c>
      <c r="S402" s="2">
        <f>85+9</f>
        <v>94</v>
      </c>
      <c r="T402" s="19">
        <v>91</v>
      </c>
      <c r="U402" s="3">
        <f t="shared" si="70"/>
        <v>96.808510638297875</v>
      </c>
    </row>
    <row r="403" spans="1:21">
      <c r="A403" s="15">
        <v>415</v>
      </c>
      <c r="B403" s="5" t="s">
        <v>411</v>
      </c>
      <c r="C403" s="8" t="s">
        <v>436</v>
      </c>
      <c r="D403" s="2">
        <v>6538</v>
      </c>
      <c r="E403" s="9">
        <f t="shared" si="63"/>
        <v>1176.8399999999999</v>
      </c>
      <c r="F403" s="19">
        <v>1171</v>
      </c>
      <c r="G403" s="3">
        <f t="shared" si="64"/>
        <v>99.503755820672311</v>
      </c>
      <c r="H403" s="2">
        <f>100+15</f>
        <v>115</v>
      </c>
      <c r="I403" s="19">
        <v>106</v>
      </c>
      <c r="J403" s="3">
        <f t="shared" si="65"/>
        <v>92.173913043478265</v>
      </c>
      <c r="K403" s="1">
        <v>87</v>
      </c>
      <c r="L403" s="1">
        <v>19</v>
      </c>
      <c r="M403" s="3">
        <f t="shared" si="66"/>
        <v>21.839080459770116</v>
      </c>
      <c r="N403" s="1">
        <v>0</v>
      </c>
      <c r="O403" s="3">
        <f t="shared" si="67"/>
        <v>0</v>
      </c>
      <c r="P403" s="3">
        <f t="shared" si="68"/>
        <v>84.39</v>
      </c>
      <c r="Q403" s="1">
        <v>15</v>
      </c>
      <c r="R403" s="3">
        <f t="shared" si="69"/>
        <v>17.774617845716318</v>
      </c>
      <c r="S403" s="2">
        <f>91+12</f>
        <v>103</v>
      </c>
      <c r="T403" s="19">
        <v>81</v>
      </c>
      <c r="U403" s="3">
        <f t="shared" si="70"/>
        <v>78.640776699029118</v>
      </c>
    </row>
    <row r="404" spans="1:21">
      <c r="A404" s="15">
        <v>410</v>
      </c>
      <c r="B404" s="5" t="s">
        <v>411</v>
      </c>
      <c r="C404" s="8" t="s">
        <v>431</v>
      </c>
      <c r="D404" s="2">
        <f>6751-75</f>
        <v>6676</v>
      </c>
      <c r="E404" s="9">
        <f t="shared" si="63"/>
        <v>1201.68</v>
      </c>
      <c r="F404" s="19">
        <v>943</v>
      </c>
      <c r="G404" s="3">
        <f t="shared" si="64"/>
        <v>78.473470474668801</v>
      </c>
      <c r="H404" s="2">
        <f>82+11</f>
        <v>93</v>
      </c>
      <c r="I404" s="19">
        <v>76</v>
      </c>
      <c r="J404" s="3">
        <f t="shared" si="65"/>
        <v>81.72043010752688</v>
      </c>
      <c r="K404" s="1">
        <v>54</v>
      </c>
      <c r="L404" s="1">
        <v>12</v>
      </c>
      <c r="M404" s="3">
        <f t="shared" si="66"/>
        <v>22.222222222222221</v>
      </c>
      <c r="N404" s="1">
        <v>28</v>
      </c>
      <c r="O404" s="3">
        <f t="shared" si="67"/>
        <v>51.851851851851848</v>
      </c>
      <c r="P404" s="3">
        <f t="shared" si="68"/>
        <v>52.379999999999995</v>
      </c>
      <c r="Q404" s="1">
        <v>14</v>
      </c>
      <c r="R404" s="3">
        <f t="shared" si="69"/>
        <v>26.727758686521575</v>
      </c>
      <c r="S404" s="2">
        <f>76+9</f>
        <v>85</v>
      </c>
      <c r="T404" s="19">
        <v>56</v>
      </c>
      <c r="U404" s="3">
        <f t="shared" si="70"/>
        <v>65.882352941176478</v>
      </c>
    </row>
    <row r="405" spans="1:21">
      <c r="A405" s="15">
        <v>396</v>
      </c>
      <c r="B405" s="5" t="s">
        <v>411</v>
      </c>
      <c r="C405" s="8" t="s">
        <v>285</v>
      </c>
      <c r="D405" s="2">
        <v>4618</v>
      </c>
      <c r="E405" s="9">
        <f t="shared" si="63"/>
        <v>831.24</v>
      </c>
      <c r="F405" s="19">
        <v>578</v>
      </c>
      <c r="G405" s="3">
        <f t="shared" si="64"/>
        <v>69.534671093787594</v>
      </c>
      <c r="H405" s="2">
        <v>50</v>
      </c>
      <c r="I405" s="19">
        <v>41</v>
      </c>
      <c r="J405" s="3">
        <f t="shared" si="65"/>
        <v>82</v>
      </c>
      <c r="K405" s="1">
        <v>33</v>
      </c>
      <c r="L405" s="1">
        <v>8</v>
      </c>
      <c r="M405" s="3">
        <f t="shared" si="66"/>
        <v>24.242424242424242</v>
      </c>
      <c r="N405" s="1">
        <v>24</v>
      </c>
      <c r="O405" s="3">
        <f t="shared" si="67"/>
        <v>72.72727272727272</v>
      </c>
      <c r="P405" s="3">
        <f t="shared" si="68"/>
        <v>32.01</v>
      </c>
      <c r="Q405" s="1">
        <v>7</v>
      </c>
      <c r="R405" s="3">
        <f t="shared" si="69"/>
        <v>21.868166198063104</v>
      </c>
      <c r="S405" s="2">
        <v>45</v>
      </c>
      <c r="T405" s="19">
        <v>36</v>
      </c>
      <c r="U405" s="3">
        <f t="shared" si="70"/>
        <v>80</v>
      </c>
    </row>
    <row r="406" spans="1:21">
      <c r="A406" s="15">
        <v>403</v>
      </c>
      <c r="B406" s="5" t="s">
        <v>411</v>
      </c>
      <c r="C406" s="8" t="s">
        <v>425</v>
      </c>
      <c r="D406" s="2">
        <f>6197-75</f>
        <v>6122</v>
      </c>
      <c r="E406" s="9">
        <f t="shared" si="63"/>
        <v>1101.96</v>
      </c>
      <c r="F406" s="19">
        <v>837</v>
      </c>
      <c r="G406" s="3">
        <f t="shared" si="64"/>
        <v>75.955570075138837</v>
      </c>
      <c r="H406" s="2">
        <v>76</v>
      </c>
      <c r="I406" s="19">
        <v>51</v>
      </c>
      <c r="J406" s="3">
        <f t="shared" si="65"/>
        <v>67.10526315789474</v>
      </c>
      <c r="K406" s="1">
        <v>41</v>
      </c>
      <c r="L406" s="1">
        <v>10</v>
      </c>
      <c r="M406" s="3">
        <f t="shared" si="66"/>
        <v>24.390243902439025</v>
      </c>
      <c r="N406" s="1">
        <v>33</v>
      </c>
      <c r="O406" s="3">
        <f t="shared" si="67"/>
        <v>80.487804878048792</v>
      </c>
      <c r="P406" s="3">
        <f t="shared" si="68"/>
        <v>39.769999999999996</v>
      </c>
      <c r="Q406" s="1">
        <v>8</v>
      </c>
      <c r="R406" s="3">
        <f t="shared" si="69"/>
        <v>20.115665074176519</v>
      </c>
      <c r="S406" s="2">
        <v>64</v>
      </c>
      <c r="T406" s="19">
        <v>50</v>
      </c>
      <c r="U406" s="3">
        <f t="shared" si="70"/>
        <v>78.125</v>
      </c>
    </row>
    <row r="407" spans="1:21">
      <c r="A407" s="15">
        <v>417</v>
      </c>
      <c r="B407" s="5" t="s">
        <v>411</v>
      </c>
      <c r="C407" s="8" t="s">
        <v>438</v>
      </c>
      <c r="D407" s="2">
        <v>4466</v>
      </c>
      <c r="E407" s="9">
        <f t="shared" si="63"/>
        <v>803.88</v>
      </c>
      <c r="F407" s="19">
        <v>671</v>
      </c>
      <c r="G407" s="3">
        <f t="shared" si="64"/>
        <v>83.470169677066224</v>
      </c>
      <c r="H407" s="2">
        <v>73</v>
      </c>
      <c r="I407" s="19">
        <v>81</v>
      </c>
      <c r="J407" s="3">
        <f t="shared" si="65"/>
        <v>110.95890410958904</v>
      </c>
      <c r="K407" s="1">
        <v>61</v>
      </c>
      <c r="L407" s="1">
        <v>15</v>
      </c>
      <c r="M407" s="3">
        <f t="shared" si="66"/>
        <v>24.590163934426229</v>
      </c>
      <c r="N407" s="1">
        <v>43</v>
      </c>
      <c r="O407" s="3">
        <f t="shared" si="67"/>
        <v>70.491803278688522</v>
      </c>
      <c r="P407" s="3">
        <f t="shared" si="68"/>
        <v>59.17</v>
      </c>
      <c r="Q407" s="1">
        <v>19</v>
      </c>
      <c r="R407" s="3">
        <f t="shared" si="69"/>
        <v>32.11086699340882</v>
      </c>
      <c r="S407" s="2">
        <v>66</v>
      </c>
      <c r="T407" s="19">
        <v>70</v>
      </c>
      <c r="U407" s="3">
        <f t="shared" si="70"/>
        <v>106.06060606060606</v>
      </c>
    </row>
    <row r="408" spans="1:21">
      <c r="A408" s="15">
        <v>413</v>
      </c>
      <c r="B408" s="5" t="s">
        <v>411</v>
      </c>
      <c r="C408" s="8" t="s">
        <v>434</v>
      </c>
      <c r="D408" s="2">
        <v>4654</v>
      </c>
      <c r="E408" s="9">
        <f t="shared" si="63"/>
        <v>837.71999999999991</v>
      </c>
      <c r="F408" s="19">
        <v>756</v>
      </c>
      <c r="G408" s="3">
        <f t="shared" si="64"/>
        <v>90.244950580146124</v>
      </c>
      <c r="H408" s="2">
        <v>65</v>
      </c>
      <c r="I408" s="19">
        <v>50</v>
      </c>
      <c r="J408" s="3">
        <f t="shared" si="65"/>
        <v>76.92307692307692</v>
      </c>
      <c r="K408" s="1">
        <v>36</v>
      </c>
      <c r="L408" s="1">
        <v>9</v>
      </c>
      <c r="M408" s="3">
        <f t="shared" si="66"/>
        <v>25</v>
      </c>
      <c r="N408" s="1">
        <v>16</v>
      </c>
      <c r="O408" s="3">
        <f t="shared" si="67"/>
        <v>44.444444444444443</v>
      </c>
      <c r="P408" s="3">
        <f t="shared" si="68"/>
        <v>34.92</v>
      </c>
      <c r="Q408" s="1">
        <v>8</v>
      </c>
      <c r="R408" s="3">
        <f t="shared" si="69"/>
        <v>22.90950744558992</v>
      </c>
      <c r="S408" s="2">
        <v>59</v>
      </c>
      <c r="T408" s="19">
        <v>58</v>
      </c>
      <c r="U408" s="3">
        <f t="shared" si="70"/>
        <v>98.305084745762713</v>
      </c>
    </row>
    <row r="409" spans="1:21">
      <c r="A409" s="15">
        <v>411</v>
      </c>
      <c r="B409" s="5" t="s">
        <v>411</v>
      </c>
      <c r="C409" s="8" t="s">
        <v>432</v>
      </c>
      <c r="D409" s="2">
        <v>6602</v>
      </c>
      <c r="E409" s="9">
        <f t="shared" si="63"/>
        <v>1188.3599999999999</v>
      </c>
      <c r="F409" s="19">
        <v>1469</v>
      </c>
      <c r="G409" s="3">
        <f t="shared" si="64"/>
        <v>123.61573933824768</v>
      </c>
      <c r="H409" s="2">
        <f>124+11</f>
        <v>135</v>
      </c>
      <c r="I409" s="19">
        <v>133</v>
      </c>
      <c r="J409" s="3">
        <f t="shared" si="65"/>
        <v>98.518518518518519</v>
      </c>
      <c r="K409" s="1">
        <v>103</v>
      </c>
      <c r="L409" s="1">
        <v>26</v>
      </c>
      <c r="M409" s="3">
        <f t="shared" si="66"/>
        <v>25.242718446601941</v>
      </c>
      <c r="N409" s="1">
        <v>58</v>
      </c>
      <c r="O409" s="3">
        <f t="shared" si="67"/>
        <v>56.310679611650485</v>
      </c>
      <c r="P409" s="3">
        <f t="shared" si="68"/>
        <v>99.91</v>
      </c>
      <c r="Q409" s="1">
        <v>21</v>
      </c>
      <c r="R409" s="3">
        <f t="shared" si="69"/>
        <v>21.018917025322789</v>
      </c>
      <c r="S409" s="2">
        <f>113+12</f>
        <v>125</v>
      </c>
      <c r="T409" s="19">
        <v>132</v>
      </c>
      <c r="U409" s="3">
        <f t="shared" si="70"/>
        <v>105.6</v>
      </c>
    </row>
    <row r="410" spans="1:21">
      <c r="A410" s="15">
        <v>412</v>
      </c>
      <c r="B410" s="5" t="s">
        <v>411</v>
      </c>
      <c r="C410" s="8" t="s">
        <v>433</v>
      </c>
      <c r="D410" s="2">
        <v>4650</v>
      </c>
      <c r="E410" s="9">
        <f t="shared" si="63"/>
        <v>837</v>
      </c>
      <c r="F410" s="19">
        <v>755</v>
      </c>
      <c r="G410" s="3">
        <f t="shared" si="64"/>
        <v>90.203106332138603</v>
      </c>
      <c r="H410" s="2">
        <f>83+11</f>
        <v>94</v>
      </c>
      <c r="I410" s="19">
        <v>88</v>
      </c>
      <c r="J410" s="3">
        <f t="shared" si="65"/>
        <v>93.61702127659575</v>
      </c>
      <c r="K410" s="1">
        <v>66</v>
      </c>
      <c r="L410" s="1">
        <v>17</v>
      </c>
      <c r="M410" s="3">
        <f t="shared" si="66"/>
        <v>25.757575757575758</v>
      </c>
      <c r="N410" s="1">
        <v>52</v>
      </c>
      <c r="O410" s="3">
        <f t="shared" si="67"/>
        <v>78.787878787878782</v>
      </c>
      <c r="P410" s="3">
        <f t="shared" si="68"/>
        <v>64.02</v>
      </c>
      <c r="Q410" s="1">
        <v>15</v>
      </c>
      <c r="R410" s="3">
        <f t="shared" si="69"/>
        <v>23.430178069353328</v>
      </c>
      <c r="S410" s="2">
        <f>75+9</f>
        <v>84</v>
      </c>
      <c r="T410" s="19">
        <v>79</v>
      </c>
      <c r="U410" s="3">
        <f t="shared" si="70"/>
        <v>94.047619047619051</v>
      </c>
    </row>
    <row r="411" spans="1:21">
      <c r="A411" s="15">
        <v>393</v>
      </c>
      <c r="B411" s="5" t="s">
        <v>411</v>
      </c>
      <c r="C411" s="8" t="s">
        <v>417</v>
      </c>
      <c r="D411" s="2">
        <v>4369</v>
      </c>
      <c r="E411" s="9">
        <f t="shared" si="63"/>
        <v>786.42</v>
      </c>
      <c r="F411" s="19">
        <v>781</v>
      </c>
      <c r="G411" s="3">
        <f t="shared" si="64"/>
        <v>99.310800844332547</v>
      </c>
      <c r="H411" s="2">
        <v>50</v>
      </c>
      <c r="I411" s="19">
        <v>53</v>
      </c>
      <c r="J411" s="3">
        <f t="shared" si="65"/>
        <v>106</v>
      </c>
      <c r="K411" s="1">
        <v>34</v>
      </c>
      <c r="L411" s="1">
        <v>9</v>
      </c>
      <c r="M411" s="3">
        <f t="shared" si="66"/>
        <v>26.470588235294116</v>
      </c>
      <c r="N411" s="1">
        <v>22</v>
      </c>
      <c r="O411" s="3">
        <f t="shared" si="67"/>
        <v>64.705882352941174</v>
      </c>
      <c r="P411" s="3">
        <f t="shared" si="68"/>
        <v>32.979999999999997</v>
      </c>
      <c r="Q411" s="1">
        <v>5</v>
      </c>
      <c r="R411" s="3">
        <f t="shared" si="69"/>
        <v>15.160703456640389</v>
      </c>
      <c r="S411" s="2">
        <v>45</v>
      </c>
      <c r="T411" s="19">
        <v>51</v>
      </c>
      <c r="U411" s="3">
        <f t="shared" si="70"/>
        <v>113.33333333333333</v>
      </c>
    </row>
    <row r="412" spans="1:21">
      <c r="A412" s="15">
        <v>404</v>
      </c>
      <c r="B412" s="5" t="s">
        <v>411</v>
      </c>
      <c r="C412" s="8" t="s">
        <v>426</v>
      </c>
      <c r="D412" s="2">
        <v>4462</v>
      </c>
      <c r="E412" s="9">
        <f t="shared" si="63"/>
        <v>803.16</v>
      </c>
      <c r="F412" s="19">
        <v>579</v>
      </c>
      <c r="G412" s="3">
        <f t="shared" si="64"/>
        <v>72.090243538024808</v>
      </c>
      <c r="H412" s="2">
        <v>58</v>
      </c>
      <c r="I412" s="19">
        <v>48</v>
      </c>
      <c r="J412" s="3">
        <f t="shared" si="65"/>
        <v>82.758620689655174</v>
      </c>
      <c r="K412" s="1">
        <v>34</v>
      </c>
      <c r="L412" s="1">
        <v>9</v>
      </c>
      <c r="M412" s="3">
        <f t="shared" si="66"/>
        <v>26.470588235294116</v>
      </c>
      <c r="N412" s="1">
        <v>20</v>
      </c>
      <c r="O412" s="3">
        <f t="shared" si="67"/>
        <v>58.823529411764703</v>
      </c>
      <c r="P412" s="3">
        <f t="shared" si="68"/>
        <v>32.979999999999997</v>
      </c>
      <c r="Q412" s="1">
        <v>11</v>
      </c>
      <c r="R412" s="3">
        <f t="shared" si="69"/>
        <v>33.353547604608856</v>
      </c>
      <c r="S412" s="2">
        <v>55</v>
      </c>
      <c r="T412" s="19">
        <v>45</v>
      </c>
      <c r="U412" s="3">
        <f t="shared" si="70"/>
        <v>81.818181818181813</v>
      </c>
    </row>
    <row r="413" spans="1:21">
      <c r="A413" s="15">
        <v>394</v>
      </c>
      <c r="B413" s="5" t="s">
        <v>411</v>
      </c>
      <c r="C413" s="8" t="s">
        <v>418</v>
      </c>
      <c r="D413" s="2">
        <v>5954</v>
      </c>
      <c r="E413" s="9">
        <f t="shared" si="63"/>
        <v>1071.72</v>
      </c>
      <c r="F413" s="19">
        <v>1051</v>
      </c>
      <c r="G413" s="3">
        <f t="shared" si="64"/>
        <v>98.06665920203038</v>
      </c>
      <c r="H413" s="2">
        <f>97+11</f>
        <v>108</v>
      </c>
      <c r="I413" s="19">
        <v>105</v>
      </c>
      <c r="J413" s="3">
        <f t="shared" si="65"/>
        <v>97.222222222222214</v>
      </c>
      <c r="K413" s="1">
        <v>74</v>
      </c>
      <c r="L413" s="1">
        <v>20</v>
      </c>
      <c r="M413" s="3">
        <f t="shared" si="66"/>
        <v>27.027027027027028</v>
      </c>
      <c r="N413" s="1">
        <v>58</v>
      </c>
      <c r="O413" s="3">
        <f t="shared" si="67"/>
        <v>78.378378378378386</v>
      </c>
      <c r="P413" s="3">
        <f t="shared" si="68"/>
        <v>71.78</v>
      </c>
      <c r="Q413" s="1">
        <v>20</v>
      </c>
      <c r="R413" s="3">
        <f t="shared" si="69"/>
        <v>27.862914460852604</v>
      </c>
      <c r="S413" s="2">
        <f>90+9</f>
        <v>99</v>
      </c>
      <c r="T413" s="19">
        <v>99</v>
      </c>
      <c r="U413" s="3">
        <f t="shared" si="70"/>
        <v>100</v>
      </c>
    </row>
    <row r="414" spans="1:21">
      <c r="A414" s="15">
        <v>395</v>
      </c>
      <c r="B414" s="5" t="s">
        <v>411</v>
      </c>
      <c r="C414" s="8" t="s">
        <v>419</v>
      </c>
      <c r="D414" s="2">
        <v>6270</v>
      </c>
      <c r="E414" s="9">
        <f t="shared" si="63"/>
        <v>1128.5999999999999</v>
      </c>
      <c r="F414" s="19">
        <v>1111</v>
      </c>
      <c r="G414" s="3">
        <f t="shared" si="64"/>
        <v>98.44054580896686</v>
      </c>
      <c r="H414" s="2">
        <v>130</v>
      </c>
      <c r="I414" s="19">
        <v>135</v>
      </c>
      <c r="J414" s="3">
        <f t="shared" si="65"/>
        <v>103.84615384615384</v>
      </c>
      <c r="K414" s="1">
        <v>99</v>
      </c>
      <c r="L414" s="1">
        <v>27</v>
      </c>
      <c r="M414" s="3">
        <f t="shared" si="66"/>
        <v>27.272727272727273</v>
      </c>
      <c r="N414" s="1">
        <v>73</v>
      </c>
      <c r="O414" s="3">
        <f t="shared" si="67"/>
        <v>73.737373737373744</v>
      </c>
      <c r="P414" s="3">
        <f t="shared" si="68"/>
        <v>96.03</v>
      </c>
      <c r="Q414" s="1">
        <v>21</v>
      </c>
      <c r="R414" s="3">
        <f t="shared" si="69"/>
        <v>21.868166198063104</v>
      </c>
      <c r="S414" s="2">
        <v>120</v>
      </c>
      <c r="T414" s="19">
        <v>107</v>
      </c>
      <c r="U414" s="3">
        <f t="shared" si="70"/>
        <v>89.166666666666671</v>
      </c>
    </row>
    <row r="415" spans="1:21">
      <c r="A415" s="15">
        <v>392</v>
      </c>
      <c r="B415" s="5" t="s">
        <v>411</v>
      </c>
      <c r="C415" s="8" t="s">
        <v>416</v>
      </c>
      <c r="D415" s="2">
        <v>9432</v>
      </c>
      <c r="E415" s="9">
        <f t="shared" si="63"/>
        <v>1697.76</v>
      </c>
      <c r="F415" s="19">
        <v>1182</v>
      </c>
      <c r="G415" s="3">
        <f t="shared" si="64"/>
        <v>69.621147865422685</v>
      </c>
      <c r="H415" s="2">
        <v>86</v>
      </c>
      <c r="I415" s="19">
        <v>84</v>
      </c>
      <c r="J415" s="3">
        <f t="shared" si="65"/>
        <v>97.674418604651166</v>
      </c>
      <c r="K415" s="1">
        <v>72</v>
      </c>
      <c r="L415" s="1">
        <v>20</v>
      </c>
      <c r="M415" s="3">
        <f t="shared" si="66"/>
        <v>27.777777777777779</v>
      </c>
      <c r="N415" s="1">
        <v>54</v>
      </c>
      <c r="O415" s="3">
        <f t="shared" si="67"/>
        <v>75</v>
      </c>
      <c r="P415" s="3">
        <f t="shared" si="68"/>
        <v>69.84</v>
      </c>
      <c r="Q415" s="1">
        <v>24</v>
      </c>
      <c r="R415" s="3">
        <f t="shared" si="69"/>
        <v>34.364261168384878</v>
      </c>
      <c r="S415" s="2">
        <v>78</v>
      </c>
      <c r="T415" s="19">
        <v>79</v>
      </c>
      <c r="U415" s="3">
        <f t="shared" si="70"/>
        <v>101.28205128205128</v>
      </c>
    </row>
    <row r="416" spans="1:21">
      <c r="A416" s="15">
        <v>419</v>
      </c>
      <c r="B416" s="5" t="s">
        <v>411</v>
      </c>
      <c r="C416" s="8" t="s">
        <v>440</v>
      </c>
      <c r="D416" s="2">
        <v>5390</v>
      </c>
      <c r="E416" s="9">
        <f t="shared" si="63"/>
        <v>970.19999999999993</v>
      </c>
      <c r="F416" s="19">
        <v>1003</v>
      </c>
      <c r="G416" s="3">
        <f t="shared" si="64"/>
        <v>103.3807462378891</v>
      </c>
      <c r="H416" s="2">
        <f>63+11</f>
        <v>74</v>
      </c>
      <c r="I416" s="19">
        <v>69</v>
      </c>
      <c r="J416" s="3">
        <f t="shared" si="65"/>
        <v>93.243243243243242</v>
      </c>
      <c r="K416" s="1">
        <v>42</v>
      </c>
      <c r="L416" s="1">
        <v>13</v>
      </c>
      <c r="M416" s="3">
        <f t="shared" si="66"/>
        <v>30.952380952380953</v>
      </c>
      <c r="N416" s="1">
        <v>37</v>
      </c>
      <c r="O416" s="3">
        <f t="shared" si="67"/>
        <v>88.095238095238102</v>
      </c>
      <c r="P416" s="3">
        <f t="shared" si="68"/>
        <v>40.74</v>
      </c>
      <c r="Q416" s="1">
        <v>15</v>
      </c>
      <c r="R416" s="3">
        <f t="shared" si="69"/>
        <v>36.81885125184094</v>
      </c>
      <c r="S416" s="2">
        <f>57+9</f>
        <v>66</v>
      </c>
      <c r="T416" s="19">
        <v>68</v>
      </c>
      <c r="U416" s="3">
        <f t="shared" si="70"/>
        <v>103.03030303030303</v>
      </c>
    </row>
    <row r="417" spans="1:21">
      <c r="A417" s="15">
        <v>400</v>
      </c>
      <c r="B417" s="5" t="s">
        <v>411</v>
      </c>
      <c r="C417" s="8" t="s">
        <v>422</v>
      </c>
      <c r="D417" s="2">
        <f>16300-77</f>
        <v>16223</v>
      </c>
      <c r="E417" s="9">
        <f t="shared" si="63"/>
        <v>2920.14</v>
      </c>
      <c r="F417" s="19">
        <v>1636</v>
      </c>
      <c r="G417" s="3">
        <f t="shared" si="64"/>
        <v>56.024711143986245</v>
      </c>
      <c r="H417" s="2">
        <f>190+11</f>
        <v>201</v>
      </c>
      <c r="I417" s="19">
        <v>187</v>
      </c>
      <c r="J417" s="3">
        <f t="shared" si="65"/>
        <v>93.03482587064677</v>
      </c>
      <c r="K417" s="1">
        <v>132</v>
      </c>
      <c r="L417" s="1">
        <v>41</v>
      </c>
      <c r="M417" s="3">
        <f t="shared" si="66"/>
        <v>31.060606060606059</v>
      </c>
      <c r="N417" s="1">
        <v>58</v>
      </c>
      <c r="O417" s="3">
        <f t="shared" si="67"/>
        <v>43.939393939393938</v>
      </c>
      <c r="P417" s="3">
        <f t="shared" si="68"/>
        <v>128.04</v>
      </c>
      <c r="Q417" s="1">
        <v>38</v>
      </c>
      <c r="R417" s="3">
        <f t="shared" si="69"/>
        <v>29.678225554514214</v>
      </c>
      <c r="S417" s="2">
        <f>180+9</f>
        <v>189</v>
      </c>
      <c r="T417" s="19">
        <v>166</v>
      </c>
      <c r="U417" s="3">
        <f t="shared" si="70"/>
        <v>87.830687830687836</v>
      </c>
    </row>
    <row r="418" spans="1:21">
      <c r="A418" s="15">
        <v>388</v>
      </c>
      <c r="B418" s="5" t="s">
        <v>411</v>
      </c>
      <c r="C418" s="8" t="s">
        <v>412</v>
      </c>
      <c r="D418" s="2">
        <v>4257</v>
      </c>
      <c r="E418" s="9">
        <f t="shared" si="63"/>
        <v>766.26</v>
      </c>
      <c r="F418" s="19">
        <v>652</v>
      </c>
      <c r="G418" s="3">
        <f t="shared" si="64"/>
        <v>85.088612220395163</v>
      </c>
      <c r="H418" s="2">
        <v>58</v>
      </c>
      <c r="I418" s="19">
        <v>46</v>
      </c>
      <c r="J418" s="3">
        <f t="shared" si="65"/>
        <v>79.310344827586206</v>
      </c>
      <c r="K418" s="1">
        <v>38</v>
      </c>
      <c r="L418" s="1">
        <v>12</v>
      </c>
      <c r="M418" s="3">
        <f t="shared" si="66"/>
        <v>31.578947368421051</v>
      </c>
      <c r="N418" s="1">
        <v>32</v>
      </c>
      <c r="O418" s="3">
        <f t="shared" si="67"/>
        <v>84.21052631578948</v>
      </c>
      <c r="P418" s="3">
        <f t="shared" si="68"/>
        <v>36.86</v>
      </c>
      <c r="Q418" s="1">
        <v>10</v>
      </c>
      <c r="R418" s="3">
        <f t="shared" si="69"/>
        <v>27.129679869777537</v>
      </c>
      <c r="S418" s="2">
        <v>54</v>
      </c>
      <c r="T418" s="19">
        <v>49</v>
      </c>
      <c r="U418" s="3">
        <f t="shared" si="70"/>
        <v>90.740740740740733</v>
      </c>
    </row>
    <row r="419" spans="1:21">
      <c r="A419" s="15">
        <v>398</v>
      </c>
      <c r="B419" s="5" t="s">
        <v>411</v>
      </c>
      <c r="C419" s="8" t="s">
        <v>421</v>
      </c>
      <c r="D419" s="2">
        <v>5586</v>
      </c>
      <c r="E419" s="9">
        <f t="shared" si="63"/>
        <v>1005.48</v>
      </c>
      <c r="F419" s="19">
        <v>928</v>
      </c>
      <c r="G419" s="3">
        <f t="shared" si="64"/>
        <v>92.294227632573495</v>
      </c>
      <c r="H419" s="2">
        <v>60</v>
      </c>
      <c r="I419" s="19">
        <v>63</v>
      </c>
      <c r="J419" s="3">
        <f t="shared" si="65"/>
        <v>105</v>
      </c>
      <c r="K419" s="1">
        <v>46</v>
      </c>
      <c r="L419" s="1">
        <v>15</v>
      </c>
      <c r="M419" s="3">
        <f t="shared" si="66"/>
        <v>32.608695652173914</v>
      </c>
      <c r="N419" s="1">
        <v>38</v>
      </c>
      <c r="O419" s="3">
        <f t="shared" si="67"/>
        <v>82.608695652173907</v>
      </c>
      <c r="P419" s="3">
        <f t="shared" si="68"/>
        <v>44.62</v>
      </c>
      <c r="Q419" s="1">
        <v>15</v>
      </c>
      <c r="R419" s="3">
        <f t="shared" si="69"/>
        <v>33.617212012550425</v>
      </c>
      <c r="S419" s="2">
        <v>54</v>
      </c>
      <c r="T419" s="19">
        <v>67</v>
      </c>
      <c r="U419" s="3">
        <f t="shared" si="70"/>
        <v>124.07407407407406</v>
      </c>
    </row>
    <row r="420" spans="1:21">
      <c r="A420" s="15">
        <v>421</v>
      </c>
      <c r="B420" s="5" t="s">
        <v>411</v>
      </c>
      <c r="C420" s="8" t="s">
        <v>442</v>
      </c>
      <c r="D420" s="2">
        <f>9800-75</f>
        <v>9725</v>
      </c>
      <c r="E420" s="9">
        <f t="shared" si="63"/>
        <v>1750.5</v>
      </c>
      <c r="F420" s="19">
        <v>1205</v>
      </c>
      <c r="G420" s="3">
        <f t="shared" si="64"/>
        <v>68.837475007140824</v>
      </c>
      <c r="H420" s="2">
        <f>100+15</f>
        <v>115</v>
      </c>
      <c r="I420" s="19">
        <v>111</v>
      </c>
      <c r="J420" s="3">
        <f t="shared" si="65"/>
        <v>96.521739130434796</v>
      </c>
      <c r="K420" s="1">
        <v>84</v>
      </c>
      <c r="L420" s="1">
        <v>28</v>
      </c>
      <c r="M420" s="3">
        <f t="shared" si="66"/>
        <v>33.333333333333336</v>
      </c>
      <c r="N420" s="1">
        <v>63</v>
      </c>
      <c r="O420" s="3">
        <f t="shared" si="67"/>
        <v>75</v>
      </c>
      <c r="P420" s="3">
        <f t="shared" si="68"/>
        <v>81.48</v>
      </c>
      <c r="Q420" s="1">
        <v>29</v>
      </c>
      <c r="R420" s="3">
        <f t="shared" si="69"/>
        <v>35.591556210112905</v>
      </c>
      <c r="S420" s="2">
        <f>90+12</f>
        <v>102</v>
      </c>
      <c r="T420" s="19">
        <v>96</v>
      </c>
      <c r="U420" s="3">
        <f t="shared" si="70"/>
        <v>94.117647058823522</v>
      </c>
    </row>
    <row r="421" spans="1:21">
      <c r="A421" s="15">
        <v>420</v>
      </c>
      <c r="B421" s="5" t="s">
        <v>411</v>
      </c>
      <c r="C421" s="8" t="s">
        <v>441</v>
      </c>
      <c r="D421" s="2">
        <v>4412</v>
      </c>
      <c r="E421" s="9">
        <f t="shared" si="63"/>
        <v>794.16</v>
      </c>
      <c r="F421" s="19">
        <v>613</v>
      </c>
      <c r="G421" s="3">
        <f t="shared" si="64"/>
        <v>77.188475873879327</v>
      </c>
      <c r="H421" s="2">
        <v>55</v>
      </c>
      <c r="I421" s="19">
        <v>53</v>
      </c>
      <c r="J421" s="3">
        <f t="shared" si="65"/>
        <v>96.36363636363636</v>
      </c>
      <c r="K421" s="1">
        <v>35</v>
      </c>
      <c r="L421" s="1">
        <v>12</v>
      </c>
      <c r="M421" s="3">
        <f t="shared" si="66"/>
        <v>34.285714285714285</v>
      </c>
      <c r="N421" s="1">
        <v>27</v>
      </c>
      <c r="O421" s="3">
        <f t="shared" si="67"/>
        <v>77.142857142857153</v>
      </c>
      <c r="P421" s="3">
        <f t="shared" si="68"/>
        <v>33.949999999999996</v>
      </c>
      <c r="Q421" s="1">
        <v>13</v>
      </c>
      <c r="R421" s="3">
        <f t="shared" si="69"/>
        <v>38.291605301914586</v>
      </c>
      <c r="S421" s="2">
        <v>51</v>
      </c>
      <c r="T421" s="19">
        <v>51</v>
      </c>
      <c r="U421" s="3">
        <f t="shared" si="70"/>
        <v>100</v>
      </c>
    </row>
    <row r="422" spans="1:21">
      <c r="A422" s="15">
        <v>399</v>
      </c>
      <c r="B422" s="5" t="s">
        <v>411</v>
      </c>
      <c r="C422" s="8" t="s">
        <v>390</v>
      </c>
      <c r="D422" s="2">
        <v>5021</v>
      </c>
      <c r="E422" s="9">
        <f t="shared" si="63"/>
        <v>903.78</v>
      </c>
      <c r="F422" s="19">
        <v>864</v>
      </c>
      <c r="G422" s="3">
        <f t="shared" si="64"/>
        <v>95.59848635729935</v>
      </c>
      <c r="H422" s="2">
        <v>77</v>
      </c>
      <c r="I422" s="19">
        <v>98</v>
      </c>
      <c r="J422" s="3">
        <f t="shared" si="65"/>
        <v>127.27272727272727</v>
      </c>
      <c r="K422" s="1">
        <v>72</v>
      </c>
      <c r="L422" s="1">
        <v>25</v>
      </c>
      <c r="M422" s="3">
        <f t="shared" si="66"/>
        <v>34.722222222222221</v>
      </c>
      <c r="N422" s="1">
        <v>64</v>
      </c>
      <c r="O422" s="3">
        <f t="shared" si="67"/>
        <v>88.888888888888886</v>
      </c>
      <c r="P422" s="3">
        <f t="shared" si="68"/>
        <v>69.84</v>
      </c>
      <c r="Q422" s="1">
        <v>21</v>
      </c>
      <c r="R422" s="3">
        <f t="shared" si="69"/>
        <v>30.06872852233677</v>
      </c>
      <c r="S422" s="2">
        <v>70</v>
      </c>
      <c r="T422" s="19">
        <v>80</v>
      </c>
      <c r="U422" s="3">
        <f t="shared" si="70"/>
        <v>114.28571428571429</v>
      </c>
    </row>
    <row r="423" spans="1:21">
      <c r="A423" s="15">
        <v>402</v>
      </c>
      <c r="B423" s="5" t="s">
        <v>411</v>
      </c>
      <c r="C423" s="8" t="s">
        <v>424</v>
      </c>
      <c r="D423" s="2">
        <v>6270</v>
      </c>
      <c r="E423" s="9">
        <f t="shared" si="63"/>
        <v>1128.5999999999999</v>
      </c>
      <c r="F423" s="19">
        <v>963</v>
      </c>
      <c r="G423" s="3">
        <f t="shared" si="64"/>
        <v>85.326953748006389</v>
      </c>
      <c r="H423" s="2">
        <f>91+11</f>
        <v>102</v>
      </c>
      <c r="I423" s="19">
        <v>75</v>
      </c>
      <c r="J423" s="3">
        <f t="shared" si="65"/>
        <v>73.529411764705884</v>
      </c>
      <c r="K423" s="1">
        <v>59</v>
      </c>
      <c r="L423" s="1">
        <v>21</v>
      </c>
      <c r="M423" s="3">
        <f t="shared" si="66"/>
        <v>35.593220338983052</v>
      </c>
      <c r="N423" s="1">
        <v>33</v>
      </c>
      <c r="O423" s="3">
        <f t="shared" si="67"/>
        <v>55.932203389830512</v>
      </c>
      <c r="P423" s="3">
        <f t="shared" si="68"/>
        <v>57.23</v>
      </c>
      <c r="Q423" s="1">
        <v>21</v>
      </c>
      <c r="R423" s="3">
        <f t="shared" si="69"/>
        <v>36.694041586580468</v>
      </c>
      <c r="S423" s="2">
        <f>80+9</f>
        <v>89</v>
      </c>
      <c r="T423" s="19">
        <v>74</v>
      </c>
      <c r="U423" s="3">
        <f t="shared" si="70"/>
        <v>83.146067415730329</v>
      </c>
    </row>
    <row r="424" spans="1:21">
      <c r="A424" s="15">
        <v>416</v>
      </c>
      <c r="B424" s="5" t="s">
        <v>411</v>
      </c>
      <c r="C424" s="8" t="s">
        <v>437</v>
      </c>
      <c r="D424" s="2">
        <v>5667</v>
      </c>
      <c r="E424" s="9">
        <f t="shared" si="63"/>
        <v>1020.06</v>
      </c>
      <c r="F424" s="19">
        <v>946</v>
      </c>
      <c r="G424" s="3">
        <f t="shared" si="64"/>
        <v>92.7396427661118</v>
      </c>
      <c r="H424" s="2">
        <f>103+11</f>
        <v>114</v>
      </c>
      <c r="I424" s="19">
        <v>101</v>
      </c>
      <c r="J424" s="3">
        <f t="shared" si="65"/>
        <v>88.596491228070178</v>
      </c>
      <c r="K424" s="1">
        <v>83</v>
      </c>
      <c r="L424" s="1">
        <v>33</v>
      </c>
      <c r="M424" s="3">
        <f t="shared" si="66"/>
        <v>39.759036144578317</v>
      </c>
      <c r="N424" s="1">
        <v>1</v>
      </c>
      <c r="O424" s="3">
        <f t="shared" si="67"/>
        <v>1.2048192771084338</v>
      </c>
      <c r="P424" s="3">
        <f t="shared" si="68"/>
        <v>80.509999999999991</v>
      </c>
      <c r="Q424" s="1">
        <v>30</v>
      </c>
      <c r="R424" s="3">
        <f t="shared" si="69"/>
        <v>37.262451869333006</v>
      </c>
      <c r="S424" s="2">
        <f>93+12</f>
        <v>105</v>
      </c>
      <c r="T424" s="19">
        <v>112</v>
      </c>
      <c r="U424" s="3">
        <f t="shared" si="70"/>
        <v>106.66666666666666</v>
      </c>
    </row>
    <row r="425" spans="1:21">
      <c r="A425" s="15">
        <v>397</v>
      </c>
      <c r="B425" s="5" t="s">
        <v>411</v>
      </c>
      <c r="C425" s="8" t="s">
        <v>420</v>
      </c>
      <c r="D425" s="2">
        <v>4560</v>
      </c>
      <c r="E425" s="9">
        <f t="shared" si="63"/>
        <v>820.8</v>
      </c>
      <c r="F425" s="19">
        <v>854</v>
      </c>
      <c r="G425" s="3">
        <f t="shared" si="64"/>
        <v>104.0448343079922</v>
      </c>
      <c r="H425" s="2">
        <v>78</v>
      </c>
      <c r="I425" s="19">
        <v>96</v>
      </c>
      <c r="J425" s="3">
        <f t="shared" si="65"/>
        <v>123.07692307692307</v>
      </c>
      <c r="K425" s="1">
        <v>87</v>
      </c>
      <c r="L425" s="1">
        <v>36</v>
      </c>
      <c r="M425" s="3">
        <f t="shared" si="66"/>
        <v>41.379310344827587</v>
      </c>
      <c r="N425" s="1">
        <v>71</v>
      </c>
      <c r="O425" s="3">
        <f t="shared" si="67"/>
        <v>81.609195402298852</v>
      </c>
      <c r="P425" s="3">
        <f t="shared" si="68"/>
        <v>84.39</v>
      </c>
      <c r="Q425" s="1">
        <v>31</v>
      </c>
      <c r="R425" s="3">
        <f t="shared" si="69"/>
        <v>36.734210214480392</v>
      </c>
      <c r="S425" s="2">
        <v>72</v>
      </c>
      <c r="T425" s="19">
        <v>89</v>
      </c>
      <c r="U425" s="3">
        <f t="shared" si="70"/>
        <v>123.61111111111111</v>
      </c>
    </row>
  </sheetData>
  <sortState xmlns:xlrd2="http://schemas.microsoft.com/office/spreadsheetml/2017/richdata2" ref="A2:U425">
    <sortCondition ref="B2:B425"/>
    <sortCondition ref="M2:M425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9E81-71A2-49B8-B6C8-DC7057D4783F}">
  <dimension ref="A1:B14"/>
  <sheetViews>
    <sheetView workbookViewId="0">
      <selection activeCell="B2" sqref="B2"/>
    </sheetView>
  </sheetViews>
  <sheetFormatPr defaultRowHeight="15"/>
  <cols>
    <col min="1" max="1" width="13.140625" bestFit="1" customWidth="1"/>
    <col min="2" max="2" width="39.7109375" bestFit="1" customWidth="1"/>
    <col min="3" max="3" width="15.140625" bestFit="1" customWidth="1"/>
    <col min="4" max="4" width="12.7109375" bestFit="1" customWidth="1"/>
  </cols>
  <sheetData>
    <row r="1" spans="1:2">
      <c r="A1" s="55" t="s">
        <v>467</v>
      </c>
      <c r="B1" t="s">
        <v>487</v>
      </c>
    </row>
    <row r="2" spans="1:2">
      <c r="A2" s="56" t="s">
        <v>187</v>
      </c>
      <c r="B2" s="60">
        <v>87.935146192276605</v>
      </c>
    </row>
    <row r="3" spans="1:2">
      <c r="A3" s="56" t="s">
        <v>312</v>
      </c>
      <c r="B3" s="60">
        <v>90.84904160999119</v>
      </c>
    </row>
    <row r="4" spans="1:2">
      <c r="A4" s="56" t="s">
        <v>411</v>
      </c>
      <c r="B4" s="60">
        <v>91.264593035930602</v>
      </c>
    </row>
    <row r="5" spans="1:2">
      <c r="A5" s="56" t="s">
        <v>275</v>
      </c>
      <c r="B5" s="60">
        <v>91.630738065640656</v>
      </c>
    </row>
    <row r="6" spans="1:2">
      <c r="A6" s="56" t="s">
        <v>219</v>
      </c>
      <c r="B6" s="60">
        <v>93.590105960420161</v>
      </c>
    </row>
    <row r="7" spans="1:2">
      <c r="A7" s="56" t="s">
        <v>46</v>
      </c>
      <c r="B7" s="60">
        <v>94.502349286688315</v>
      </c>
    </row>
    <row r="8" spans="1:2">
      <c r="A8" s="56" t="s">
        <v>119</v>
      </c>
      <c r="B8" s="60">
        <v>94.711356086821695</v>
      </c>
    </row>
    <row r="9" spans="1:2">
      <c r="A9" s="56" t="s">
        <v>82</v>
      </c>
      <c r="B9" s="60">
        <v>96.189836665957444</v>
      </c>
    </row>
    <row r="10" spans="1:2">
      <c r="A10" s="56" t="s">
        <v>369</v>
      </c>
      <c r="B10" s="60">
        <v>96.572422284505222</v>
      </c>
    </row>
    <row r="11" spans="1:2">
      <c r="A11" s="56" t="s">
        <v>152</v>
      </c>
      <c r="B11" s="60">
        <v>98.090198353914303</v>
      </c>
    </row>
    <row r="12" spans="1:2">
      <c r="A12" s="56" t="s">
        <v>20</v>
      </c>
      <c r="B12" s="60">
        <v>99.885218196563599</v>
      </c>
    </row>
    <row r="13" spans="1:2">
      <c r="A13" s="56" t="s">
        <v>341</v>
      </c>
      <c r="B13" s="60">
        <v>100.24493920668291</v>
      </c>
    </row>
    <row r="14" spans="1:2">
      <c r="A14" s="56" t="s">
        <v>468</v>
      </c>
      <c r="B14" s="57">
        <v>94.475274857625564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6FBD-160E-4277-BC66-E76F87B31BEA}">
  <sheetPr filterMode="1"/>
  <dimension ref="A1:X425"/>
  <sheetViews>
    <sheetView workbookViewId="0">
      <pane xSplit="3" ySplit="1" topLeftCell="D177" activePane="bottomRight" state="frozen"/>
      <selection pane="topRight" activeCell="D1" sqref="D1"/>
      <selection pane="bottomLeft" activeCell="A2" sqref="A2"/>
      <selection pane="bottomRight" activeCell="B182" sqref="B182"/>
    </sheetView>
  </sheetViews>
  <sheetFormatPr defaultRowHeight="15"/>
  <cols>
    <col min="2" max="2" width="15.140625" style="13" customWidth="1"/>
    <col min="3" max="3" width="22.5703125" style="13" customWidth="1"/>
    <col min="4" max="22" width="15.140625" style="13" customWidth="1"/>
    <col min="23" max="23" width="14" style="21" customWidth="1"/>
    <col min="24" max="24" width="12.140625" style="21" customWidth="1"/>
  </cols>
  <sheetData>
    <row r="1" spans="1:24" ht="38.25">
      <c r="A1" s="15" t="s">
        <v>446</v>
      </c>
      <c r="B1" s="14" t="s">
        <v>15</v>
      </c>
      <c r="C1" s="4" t="s">
        <v>16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17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18</v>
      </c>
      <c r="T1" s="4" t="s">
        <v>14</v>
      </c>
      <c r="U1" s="4" t="s">
        <v>19</v>
      </c>
      <c r="V1" s="4" t="s">
        <v>488</v>
      </c>
      <c r="W1" s="4" t="s">
        <v>448</v>
      </c>
      <c r="X1" s="4" t="s">
        <v>447</v>
      </c>
    </row>
    <row r="2" spans="1:24" hidden="1">
      <c r="A2" s="15">
        <v>1</v>
      </c>
      <c r="B2" s="5" t="s">
        <v>20</v>
      </c>
      <c r="C2" s="4" t="s">
        <v>21</v>
      </c>
      <c r="D2" s="4">
        <v>6485</v>
      </c>
      <c r="E2" s="1">
        <f t="shared" ref="E2:E26" si="0">$D2*18%</f>
        <v>1167.3</v>
      </c>
      <c r="F2" s="18">
        <v>1116</v>
      </c>
      <c r="G2" s="3">
        <f t="shared" ref="G2:G26" si="1">$F2/$E2%</f>
        <v>95.605242868157291</v>
      </c>
      <c r="H2" s="1">
        <v>101</v>
      </c>
      <c r="I2" s="18">
        <v>107</v>
      </c>
      <c r="J2" s="3">
        <f t="shared" ref="J2:J26" si="2">$I2/$H2%</f>
        <v>105.94059405940594</v>
      </c>
      <c r="K2" s="1">
        <v>87</v>
      </c>
      <c r="L2" s="1">
        <v>24</v>
      </c>
      <c r="M2" s="1">
        <f t="shared" ref="M2:M65" si="3">L2/K2*100</f>
        <v>27.586206896551722</v>
      </c>
      <c r="N2" s="1">
        <v>55</v>
      </c>
      <c r="O2" s="1">
        <f t="shared" ref="O2:O65" si="4">N2/K2*100</f>
        <v>63.218390804597703</v>
      </c>
      <c r="P2" s="1">
        <f t="shared" ref="P2:P65" si="5">K2*97%</f>
        <v>84.39</v>
      </c>
      <c r="Q2" s="1">
        <v>26</v>
      </c>
      <c r="R2" s="1">
        <f t="shared" ref="R2:R65" si="6">Q2/P2*100</f>
        <v>30.809337599241616</v>
      </c>
      <c r="S2" s="1">
        <v>81</v>
      </c>
      <c r="T2" s="18">
        <v>92</v>
      </c>
      <c r="U2" s="3">
        <f t="shared" ref="U2:U65" si="7">T2/S2*100</f>
        <v>113.58024691358024</v>
      </c>
      <c r="V2" s="3">
        <f>X2*100/W2</f>
        <v>97.468354430379748</v>
      </c>
      <c r="W2" s="62">
        <v>79</v>
      </c>
      <c r="X2" s="62">
        <v>77</v>
      </c>
    </row>
    <row r="3" spans="1:24" hidden="1">
      <c r="A3" s="15">
        <v>2</v>
      </c>
      <c r="B3" s="5" t="s">
        <v>20</v>
      </c>
      <c r="C3" s="4" t="s">
        <v>22</v>
      </c>
      <c r="D3" s="4">
        <v>12027</v>
      </c>
      <c r="E3" s="1">
        <f t="shared" si="0"/>
        <v>2164.86</v>
      </c>
      <c r="F3" s="18">
        <v>2291</v>
      </c>
      <c r="G3" s="3">
        <f t="shared" si="1"/>
        <v>105.82670472917417</v>
      </c>
      <c r="H3" s="1">
        <v>236</v>
      </c>
      <c r="I3" s="18">
        <v>212</v>
      </c>
      <c r="J3" s="3">
        <f t="shared" si="2"/>
        <v>89.830508474576277</v>
      </c>
      <c r="K3" s="1">
        <v>166</v>
      </c>
      <c r="L3" s="1">
        <v>31</v>
      </c>
      <c r="M3" s="1">
        <f t="shared" si="3"/>
        <v>18.674698795180721</v>
      </c>
      <c r="N3" s="1">
        <v>111</v>
      </c>
      <c r="O3" s="1">
        <f t="shared" si="4"/>
        <v>66.867469879518069</v>
      </c>
      <c r="P3" s="1">
        <f t="shared" si="5"/>
        <v>161.01999999999998</v>
      </c>
      <c r="Q3" s="1">
        <v>40</v>
      </c>
      <c r="R3" s="1">
        <f t="shared" si="6"/>
        <v>24.84163457955534</v>
      </c>
      <c r="S3" s="1">
        <v>213</v>
      </c>
      <c r="T3" s="18">
        <v>193</v>
      </c>
      <c r="U3" s="3">
        <f t="shared" si="7"/>
        <v>90.610328638497649</v>
      </c>
      <c r="V3" s="3">
        <f t="shared" ref="V3:V66" si="8">X3*100/W3</f>
        <v>63.492063492063494</v>
      </c>
      <c r="W3" s="62">
        <v>189</v>
      </c>
      <c r="X3" s="62">
        <v>120</v>
      </c>
    </row>
    <row r="4" spans="1:24" hidden="1">
      <c r="A4" s="15">
        <v>3</v>
      </c>
      <c r="B4" s="5" t="s">
        <v>20</v>
      </c>
      <c r="C4" s="4" t="s">
        <v>23</v>
      </c>
      <c r="D4" s="4">
        <v>13092</v>
      </c>
      <c r="E4" s="1">
        <f t="shared" si="0"/>
        <v>2356.56</v>
      </c>
      <c r="F4" s="18">
        <v>1952</v>
      </c>
      <c r="G4" s="3">
        <f t="shared" si="1"/>
        <v>82.832603455884851</v>
      </c>
      <c r="H4" s="1">
        <v>216</v>
      </c>
      <c r="I4" s="18">
        <v>238</v>
      </c>
      <c r="J4" s="3">
        <f t="shared" si="2"/>
        <v>110.18518518518518</v>
      </c>
      <c r="K4" s="1">
        <v>182</v>
      </c>
      <c r="L4" s="1">
        <v>47</v>
      </c>
      <c r="M4" s="1">
        <f t="shared" si="3"/>
        <v>25.824175824175828</v>
      </c>
      <c r="N4" s="1">
        <v>110</v>
      </c>
      <c r="O4" s="1">
        <f t="shared" si="4"/>
        <v>60.439560439560438</v>
      </c>
      <c r="P4" s="1">
        <f t="shared" si="5"/>
        <v>176.54</v>
      </c>
      <c r="Q4" s="1">
        <v>57</v>
      </c>
      <c r="R4" s="1">
        <f t="shared" si="6"/>
        <v>32.287300328537441</v>
      </c>
      <c r="S4" s="1">
        <v>193</v>
      </c>
      <c r="T4" s="18">
        <v>216</v>
      </c>
      <c r="U4" s="3">
        <f t="shared" si="7"/>
        <v>111.91709844559585</v>
      </c>
      <c r="V4" s="3">
        <f t="shared" si="8"/>
        <v>64.480874316939889</v>
      </c>
      <c r="W4" s="62">
        <v>183</v>
      </c>
      <c r="X4" s="62">
        <v>118</v>
      </c>
    </row>
    <row r="5" spans="1:24" hidden="1">
      <c r="A5" s="15">
        <v>4</v>
      </c>
      <c r="B5" s="5" t="s">
        <v>20</v>
      </c>
      <c r="C5" s="4" t="s">
        <v>24</v>
      </c>
      <c r="D5" s="4">
        <v>12901</v>
      </c>
      <c r="E5" s="1">
        <f t="shared" si="0"/>
        <v>2322.1799999999998</v>
      </c>
      <c r="F5" s="18">
        <v>2299</v>
      </c>
      <c r="G5" s="3">
        <f t="shared" si="1"/>
        <v>99.001800032727871</v>
      </c>
      <c r="H5" s="1">
        <v>140</v>
      </c>
      <c r="I5" s="18">
        <v>142</v>
      </c>
      <c r="J5" s="3">
        <f t="shared" si="2"/>
        <v>101.42857142857143</v>
      </c>
      <c r="K5" s="1">
        <v>107</v>
      </c>
      <c r="L5" s="1">
        <v>29</v>
      </c>
      <c r="M5" s="1">
        <f t="shared" si="3"/>
        <v>27.102803738317753</v>
      </c>
      <c r="N5" s="1">
        <v>77</v>
      </c>
      <c r="O5" s="1">
        <f t="shared" si="4"/>
        <v>71.962616822429908</v>
      </c>
      <c r="P5" s="1">
        <f t="shared" si="5"/>
        <v>103.78999999999999</v>
      </c>
      <c r="Q5" s="1">
        <v>43</v>
      </c>
      <c r="R5" s="1">
        <f t="shared" si="6"/>
        <v>41.429810193660273</v>
      </c>
      <c r="S5" s="1">
        <v>131</v>
      </c>
      <c r="T5" s="18">
        <v>153</v>
      </c>
      <c r="U5" s="3">
        <f t="shared" si="7"/>
        <v>116.79389312977099</v>
      </c>
      <c r="V5" s="3">
        <f t="shared" si="8"/>
        <v>91.17647058823529</v>
      </c>
      <c r="W5" s="62">
        <v>136</v>
      </c>
      <c r="X5" s="62">
        <v>124</v>
      </c>
    </row>
    <row r="6" spans="1:24" hidden="1">
      <c r="A6" s="23">
        <v>5</v>
      </c>
      <c r="B6" s="24" t="s">
        <v>20</v>
      </c>
      <c r="C6" s="44" t="s">
        <v>25</v>
      </c>
      <c r="D6" s="25">
        <v>9753</v>
      </c>
      <c r="E6" s="26">
        <f t="shared" si="0"/>
        <v>1755.54</v>
      </c>
      <c r="F6" s="27">
        <v>1541</v>
      </c>
      <c r="G6" s="28">
        <f t="shared" si="1"/>
        <v>87.779258803559031</v>
      </c>
      <c r="H6" s="26">
        <v>132</v>
      </c>
      <c r="I6" s="27">
        <v>94</v>
      </c>
      <c r="J6" s="28">
        <f t="shared" si="2"/>
        <v>71.212121212121204</v>
      </c>
      <c r="K6" s="26">
        <v>52</v>
      </c>
      <c r="L6" s="26">
        <v>5</v>
      </c>
      <c r="M6" s="26">
        <f t="shared" si="3"/>
        <v>9.6153846153846168</v>
      </c>
      <c r="N6" s="26">
        <v>26</v>
      </c>
      <c r="O6" s="26">
        <f t="shared" si="4"/>
        <v>50</v>
      </c>
      <c r="P6" s="26">
        <f t="shared" si="5"/>
        <v>50.44</v>
      </c>
      <c r="Q6" s="26">
        <v>10</v>
      </c>
      <c r="R6" s="26">
        <f t="shared" si="6"/>
        <v>19.825535289452816</v>
      </c>
      <c r="S6" s="26">
        <v>120</v>
      </c>
      <c r="T6" s="27">
        <v>100</v>
      </c>
      <c r="U6" s="28">
        <f t="shared" si="7"/>
        <v>83.333333333333343</v>
      </c>
      <c r="V6" s="3">
        <f t="shared" si="8"/>
        <v>81.609195402298852</v>
      </c>
      <c r="W6" s="63">
        <v>87</v>
      </c>
      <c r="X6" s="63">
        <v>71</v>
      </c>
    </row>
    <row r="7" spans="1:24" hidden="1">
      <c r="A7" s="15">
        <v>6</v>
      </c>
      <c r="B7" s="5" t="s">
        <v>20</v>
      </c>
      <c r="C7" s="4" t="s">
        <v>26</v>
      </c>
      <c r="D7" s="4">
        <v>9646</v>
      </c>
      <c r="E7" s="1">
        <f t="shared" si="0"/>
        <v>1736.28</v>
      </c>
      <c r="F7" s="18">
        <v>1478</v>
      </c>
      <c r="G7" s="3">
        <f t="shared" si="1"/>
        <v>85.124519086783238</v>
      </c>
      <c r="H7" s="1">
        <v>131</v>
      </c>
      <c r="I7" s="18">
        <v>120</v>
      </c>
      <c r="J7" s="3">
        <f t="shared" si="2"/>
        <v>91.603053435114504</v>
      </c>
      <c r="K7" s="1">
        <v>83</v>
      </c>
      <c r="L7" s="1">
        <v>32</v>
      </c>
      <c r="M7" s="1">
        <f t="shared" si="3"/>
        <v>38.554216867469883</v>
      </c>
      <c r="N7" s="1">
        <v>63</v>
      </c>
      <c r="O7" s="1">
        <f t="shared" si="4"/>
        <v>75.903614457831324</v>
      </c>
      <c r="P7" s="1">
        <f t="shared" si="5"/>
        <v>80.509999999999991</v>
      </c>
      <c r="Q7" s="1">
        <v>32</v>
      </c>
      <c r="R7" s="1">
        <f t="shared" si="6"/>
        <v>39.746615327288545</v>
      </c>
      <c r="S7" s="1">
        <v>122</v>
      </c>
      <c r="T7" s="18">
        <v>146</v>
      </c>
      <c r="U7" s="3">
        <f t="shared" si="7"/>
        <v>119.67213114754098</v>
      </c>
      <c r="V7" s="3">
        <f t="shared" si="8"/>
        <v>94.915254237288138</v>
      </c>
      <c r="W7" s="62">
        <v>118</v>
      </c>
      <c r="X7" s="62">
        <v>112</v>
      </c>
    </row>
    <row r="8" spans="1:24" hidden="1">
      <c r="A8" s="15">
        <v>7</v>
      </c>
      <c r="B8" s="5" t="s">
        <v>20</v>
      </c>
      <c r="C8" s="4" t="s">
        <v>27</v>
      </c>
      <c r="D8" s="4">
        <v>7750</v>
      </c>
      <c r="E8" s="1">
        <f t="shared" si="0"/>
        <v>1395</v>
      </c>
      <c r="F8" s="18">
        <v>1479</v>
      </c>
      <c r="G8" s="3">
        <f t="shared" si="1"/>
        <v>106.02150537634409</v>
      </c>
      <c r="H8" s="1">
        <v>179</v>
      </c>
      <c r="I8" s="18">
        <v>199</v>
      </c>
      <c r="J8" s="3">
        <f t="shared" si="2"/>
        <v>111.1731843575419</v>
      </c>
      <c r="K8" s="1">
        <v>158</v>
      </c>
      <c r="L8" s="1">
        <v>43</v>
      </c>
      <c r="M8" s="1">
        <f t="shared" si="3"/>
        <v>27.215189873417721</v>
      </c>
      <c r="N8" s="1">
        <v>88</v>
      </c>
      <c r="O8" s="1">
        <f t="shared" si="4"/>
        <v>55.696202531645568</v>
      </c>
      <c r="P8" s="1">
        <f t="shared" si="5"/>
        <v>153.26</v>
      </c>
      <c r="Q8" s="1">
        <v>50</v>
      </c>
      <c r="R8" s="1">
        <f t="shared" si="6"/>
        <v>32.624298577580582</v>
      </c>
      <c r="S8" s="1">
        <v>167</v>
      </c>
      <c r="T8" s="18">
        <v>188</v>
      </c>
      <c r="U8" s="3">
        <f t="shared" si="7"/>
        <v>112.57485029940119</v>
      </c>
      <c r="V8" s="3">
        <f t="shared" si="8"/>
        <v>64.640883977900558</v>
      </c>
      <c r="W8" s="62">
        <v>181</v>
      </c>
      <c r="X8" s="62">
        <v>117</v>
      </c>
    </row>
    <row r="9" spans="1:24" hidden="1">
      <c r="A9" s="15">
        <v>8</v>
      </c>
      <c r="B9" s="5" t="s">
        <v>20</v>
      </c>
      <c r="C9" s="4" t="s">
        <v>28</v>
      </c>
      <c r="D9" s="4">
        <v>8560</v>
      </c>
      <c r="E9" s="1">
        <f t="shared" si="0"/>
        <v>1540.8</v>
      </c>
      <c r="F9" s="18">
        <v>1803</v>
      </c>
      <c r="G9" s="3">
        <f t="shared" si="1"/>
        <v>117.0171339563863</v>
      </c>
      <c r="H9" s="1">
        <v>181</v>
      </c>
      <c r="I9" s="18">
        <v>190</v>
      </c>
      <c r="J9" s="3">
        <f t="shared" si="2"/>
        <v>104.97237569060773</v>
      </c>
      <c r="K9" s="1">
        <v>150</v>
      </c>
      <c r="L9" s="1">
        <v>28</v>
      </c>
      <c r="M9" s="1">
        <f t="shared" si="3"/>
        <v>18.666666666666668</v>
      </c>
      <c r="N9" s="1">
        <v>93</v>
      </c>
      <c r="O9" s="1">
        <f t="shared" si="4"/>
        <v>62</v>
      </c>
      <c r="P9" s="1">
        <f t="shared" si="5"/>
        <v>145.5</v>
      </c>
      <c r="Q9" s="1">
        <v>39</v>
      </c>
      <c r="R9" s="1">
        <f t="shared" si="6"/>
        <v>26.804123711340207</v>
      </c>
      <c r="S9" s="1">
        <v>165</v>
      </c>
      <c r="T9" s="18">
        <v>180</v>
      </c>
      <c r="U9" s="3">
        <f t="shared" si="7"/>
        <v>109.09090909090908</v>
      </c>
      <c r="V9" s="3">
        <f t="shared" si="8"/>
        <v>81.25</v>
      </c>
      <c r="W9" s="62">
        <v>160</v>
      </c>
      <c r="X9" s="62">
        <v>130</v>
      </c>
    </row>
    <row r="10" spans="1:24" hidden="1">
      <c r="A10" s="15">
        <v>9</v>
      </c>
      <c r="B10" s="5" t="s">
        <v>20</v>
      </c>
      <c r="C10" s="4" t="s">
        <v>29</v>
      </c>
      <c r="D10" s="4">
        <v>6878</v>
      </c>
      <c r="E10" s="1">
        <f t="shared" si="0"/>
        <v>1238.04</v>
      </c>
      <c r="F10" s="18">
        <v>1378</v>
      </c>
      <c r="G10" s="3">
        <f t="shared" si="1"/>
        <v>111.30496591386385</v>
      </c>
      <c r="H10" s="1">
        <v>65</v>
      </c>
      <c r="I10" s="18">
        <v>72</v>
      </c>
      <c r="J10" s="3">
        <f t="shared" si="2"/>
        <v>110.76923076923076</v>
      </c>
      <c r="K10" s="1">
        <v>60</v>
      </c>
      <c r="L10" s="1">
        <v>12</v>
      </c>
      <c r="M10" s="1">
        <f t="shared" si="3"/>
        <v>20</v>
      </c>
      <c r="N10" s="1">
        <v>17</v>
      </c>
      <c r="O10" s="1">
        <f t="shared" si="4"/>
        <v>28.333333333333332</v>
      </c>
      <c r="P10" s="1">
        <f t="shared" si="5"/>
        <v>58.199999999999996</v>
      </c>
      <c r="Q10" s="1">
        <v>21</v>
      </c>
      <c r="R10" s="1">
        <f t="shared" si="6"/>
        <v>36.082474226804131</v>
      </c>
      <c r="S10" s="1">
        <v>69</v>
      </c>
      <c r="T10" s="18">
        <v>61</v>
      </c>
      <c r="U10" s="3">
        <f t="shared" si="7"/>
        <v>88.405797101449281</v>
      </c>
      <c r="V10" s="3">
        <f t="shared" si="8"/>
        <v>98.591549295774641</v>
      </c>
      <c r="W10" s="62">
        <v>71</v>
      </c>
      <c r="X10" s="62">
        <v>70</v>
      </c>
    </row>
    <row r="11" spans="1:24" hidden="1">
      <c r="A11" s="15">
        <v>10</v>
      </c>
      <c r="B11" s="5" t="s">
        <v>20</v>
      </c>
      <c r="C11" s="4" t="s">
        <v>30</v>
      </c>
      <c r="D11" s="4">
        <v>7320</v>
      </c>
      <c r="E11" s="1">
        <f t="shared" si="0"/>
        <v>1317.6</v>
      </c>
      <c r="F11" s="18">
        <v>1425</v>
      </c>
      <c r="G11" s="3">
        <f t="shared" si="1"/>
        <v>108.15118397085611</v>
      </c>
      <c r="H11" s="1">
        <v>139</v>
      </c>
      <c r="I11" s="18">
        <v>135</v>
      </c>
      <c r="J11" s="3">
        <f t="shared" si="2"/>
        <v>97.122302158273385</v>
      </c>
      <c r="K11" s="1">
        <v>108</v>
      </c>
      <c r="L11" s="1">
        <v>38</v>
      </c>
      <c r="M11" s="1">
        <f t="shared" si="3"/>
        <v>35.185185185185183</v>
      </c>
      <c r="N11" s="1">
        <v>76</v>
      </c>
      <c r="O11" s="1">
        <f t="shared" si="4"/>
        <v>70.370370370370367</v>
      </c>
      <c r="P11" s="1">
        <f t="shared" si="5"/>
        <v>104.75999999999999</v>
      </c>
      <c r="Q11" s="1">
        <v>44</v>
      </c>
      <c r="R11" s="1">
        <f t="shared" si="6"/>
        <v>42.000763650248189</v>
      </c>
      <c r="S11" s="1">
        <v>119</v>
      </c>
      <c r="T11" s="18">
        <v>132</v>
      </c>
      <c r="U11" s="3">
        <f t="shared" si="7"/>
        <v>110.92436974789916</v>
      </c>
      <c r="V11" s="3">
        <f t="shared" si="8"/>
        <v>64.166666666666671</v>
      </c>
      <c r="W11" s="62">
        <v>120</v>
      </c>
      <c r="X11" s="62">
        <v>77</v>
      </c>
    </row>
    <row r="12" spans="1:24" hidden="1">
      <c r="A12" s="15">
        <v>11</v>
      </c>
      <c r="B12" s="5" t="s">
        <v>20</v>
      </c>
      <c r="C12" s="4" t="s">
        <v>31</v>
      </c>
      <c r="D12" s="4">
        <v>6372</v>
      </c>
      <c r="E12" s="1">
        <f t="shared" si="0"/>
        <v>1146.96</v>
      </c>
      <c r="F12" s="18">
        <v>1282</v>
      </c>
      <c r="G12" s="3">
        <f t="shared" si="1"/>
        <v>111.77373230103927</v>
      </c>
      <c r="H12" s="1">
        <v>115</v>
      </c>
      <c r="I12" s="18">
        <v>117</v>
      </c>
      <c r="J12" s="3">
        <f t="shared" si="2"/>
        <v>101.73913043478262</v>
      </c>
      <c r="K12" s="1">
        <v>98</v>
      </c>
      <c r="L12" s="1">
        <v>31</v>
      </c>
      <c r="M12" s="1">
        <f t="shared" si="3"/>
        <v>31.632653061224492</v>
      </c>
      <c r="N12" s="1">
        <v>63</v>
      </c>
      <c r="O12" s="1">
        <f t="shared" si="4"/>
        <v>64.285714285714292</v>
      </c>
      <c r="P12" s="1">
        <f t="shared" si="5"/>
        <v>95.06</v>
      </c>
      <c r="Q12" s="1">
        <v>38</v>
      </c>
      <c r="R12" s="1">
        <f t="shared" si="6"/>
        <v>39.974752787713022</v>
      </c>
      <c r="S12" s="1">
        <v>101</v>
      </c>
      <c r="T12" s="18">
        <v>111</v>
      </c>
      <c r="U12" s="3">
        <f t="shared" si="7"/>
        <v>109.9009900990099</v>
      </c>
      <c r="V12" s="3">
        <f t="shared" si="8"/>
        <v>97.142857142857139</v>
      </c>
      <c r="W12" s="62">
        <v>105</v>
      </c>
      <c r="X12" s="62">
        <v>102</v>
      </c>
    </row>
    <row r="13" spans="1:24" hidden="1">
      <c r="A13" s="15">
        <v>12</v>
      </c>
      <c r="B13" s="5" t="s">
        <v>20</v>
      </c>
      <c r="C13" s="4" t="s">
        <v>32</v>
      </c>
      <c r="D13" s="4">
        <v>6594</v>
      </c>
      <c r="E13" s="1">
        <f t="shared" si="0"/>
        <v>1186.9199999999998</v>
      </c>
      <c r="F13" s="18">
        <v>1439</v>
      </c>
      <c r="G13" s="3">
        <f t="shared" si="1"/>
        <v>121.23816263943654</v>
      </c>
      <c r="H13" s="1">
        <v>124</v>
      </c>
      <c r="I13" s="18">
        <v>131</v>
      </c>
      <c r="J13" s="3">
        <f t="shared" si="2"/>
        <v>105.64516129032258</v>
      </c>
      <c r="K13" s="1">
        <v>106</v>
      </c>
      <c r="L13" s="1">
        <v>37</v>
      </c>
      <c r="M13" s="1">
        <f t="shared" si="3"/>
        <v>34.905660377358487</v>
      </c>
      <c r="N13" s="1">
        <v>72</v>
      </c>
      <c r="O13" s="1">
        <f t="shared" si="4"/>
        <v>67.924528301886795</v>
      </c>
      <c r="P13" s="1">
        <f t="shared" si="5"/>
        <v>102.82</v>
      </c>
      <c r="Q13" s="1">
        <v>37</v>
      </c>
      <c r="R13" s="1">
        <f t="shared" si="6"/>
        <v>35.985216883874735</v>
      </c>
      <c r="S13" s="1">
        <v>119</v>
      </c>
      <c r="T13" s="18">
        <v>124</v>
      </c>
      <c r="U13" s="3">
        <f t="shared" si="7"/>
        <v>104.20168067226892</v>
      </c>
      <c r="V13" s="3">
        <f t="shared" si="8"/>
        <v>95.283018867924525</v>
      </c>
      <c r="W13" s="62">
        <v>106</v>
      </c>
      <c r="X13" s="62">
        <v>101</v>
      </c>
    </row>
    <row r="14" spans="1:24" hidden="1">
      <c r="A14" s="15">
        <v>13</v>
      </c>
      <c r="B14" s="5" t="s">
        <v>20</v>
      </c>
      <c r="C14" s="4" t="s">
        <v>33</v>
      </c>
      <c r="D14" s="4">
        <v>10422</v>
      </c>
      <c r="E14" s="1">
        <f t="shared" si="0"/>
        <v>1875.96</v>
      </c>
      <c r="F14" s="18">
        <v>1583</v>
      </c>
      <c r="G14" s="3">
        <f t="shared" si="1"/>
        <v>84.383462333951684</v>
      </c>
      <c r="H14" s="1">
        <v>177</v>
      </c>
      <c r="I14" s="18">
        <v>159</v>
      </c>
      <c r="J14" s="3">
        <f t="shared" si="2"/>
        <v>89.830508474576277</v>
      </c>
      <c r="K14" s="1">
        <v>117</v>
      </c>
      <c r="L14" s="1">
        <v>38</v>
      </c>
      <c r="M14" s="1">
        <f t="shared" si="3"/>
        <v>32.478632478632477</v>
      </c>
      <c r="N14" s="1">
        <v>53</v>
      </c>
      <c r="O14" s="1">
        <f t="shared" si="4"/>
        <v>45.299145299145302</v>
      </c>
      <c r="P14" s="1">
        <f t="shared" si="5"/>
        <v>113.49</v>
      </c>
      <c r="Q14" s="1">
        <v>38</v>
      </c>
      <c r="R14" s="1">
        <f t="shared" si="6"/>
        <v>33.483126266631423</v>
      </c>
      <c r="S14" s="1">
        <v>169</v>
      </c>
      <c r="T14" s="18">
        <v>168</v>
      </c>
      <c r="U14" s="3">
        <f t="shared" si="7"/>
        <v>99.408284023668642</v>
      </c>
      <c r="V14" s="3">
        <f t="shared" si="8"/>
        <v>91.329479768786129</v>
      </c>
      <c r="W14" s="62">
        <v>173</v>
      </c>
      <c r="X14" s="62">
        <v>158</v>
      </c>
    </row>
    <row r="15" spans="1:24" hidden="1">
      <c r="A15" s="15">
        <v>14</v>
      </c>
      <c r="B15" s="5" t="s">
        <v>20</v>
      </c>
      <c r="C15" s="4" t="s">
        <v>34</v>
      </c>
      <c r="D15" s="4">
        <v>5462</v>
      </c>
      <c r="E15" s="1">
        <f t="shared" si="0"/>
        <v>983.16</v>
      </c>
      <c r="F15" s="18">
        <v>1016</v>
      </c>
      <c r="G15" s="3">
        <f t="shared" si="1"/>
        <v>103.3402498067456</v>
      </c>
      <c r="H15" s="1">
        <v>85</v>
      </c>
      <c r="I15" s="18">
        <v>87</v>
      </c>
      <c r="J15" s="3">
        <f t="shared" si="2"/>
        <v>102.35294117647059</v>
      </c>
      <c r="K15" s="1">
        <v>67</v>
      </c>
      <c r="L15" s="1">
        <v>13</v>
      </c>
      <c r="M15" s="1">
        <f t="shared" si="3"/>
        <v>19.402985074626866</v>
      </c>
      <c r="N15" s="1">
        <v>50</v>
      </c>
      <c r="O15" s="1">
        <f t="shared" si="4"/>
        <v>74.626865671641795</v>
      </c>
      <c r="P15" s="1">
        <f t="shared" si="5"/>
        <v>64.989999999999995</v>
      </c>
      <c r="Q15" s="1">
        <v>13</v>
      </c>
      <c r="R15" s="1">
        <f t="shared" si="6"/>
        <v>20.003077396522542</v>
      </c>
      <c r="S15" s="1">
        <v>79</v>
      </c>
      <c r="T15" s="18">
        <v>78</v>
      </c>
      <c r="U15" s="3">
        <f t="shared" si="7"/>
        <v>98.734177215189874</v>
      </c>
      <c r="V15" s="3">
        <f t="shared" si="8"/>
        <v>93.650793650793645</v>
      </c>
      <c r="W15" s="62">
        <v>63</v>
      </c>
      <c r="X15" s="62">
        <v>59</v>
      </c>
    </row>
    <row r="16" spans="1:24" hidden="1">
      <c r="A16" s="15">
        <v>15</v>
      </c>
      <c r="B16" s="5" t="s">
        <v>20</v>
      </c>
      <c r="C16" s="4" t="s">
        <v>35</v>
      </c>
      <c r="D16" s="4">
        <v>8284</v>
      </c>
      <c r="E16" s="1">
        <f t="shared" si="0"/>
        <v>1491.12</v>
      </c>
      <c r="F16" s="18">
        <v>1430</v>
      </c>
      <c r="G16" s="3">
        <f t="shared" si="1"/>
        <v>95.901067653844095</v>
      </c>
      <c r="H16" s="1">
        <v>138</v>
      </c>
      <c r="I16" s="18">
        <v>135</v>
      </c>
      <c r="J16" s="3">
        <f t="shared" si="2"/>
        <v>97.826086956521749</v>
      </c>
      <c r="K16" s="1">
        <v>99</v>
      </c>
      <c r="L16" s="1">
        <v>27</v>
      </c>
      <c r="M16" s="1">
        <f t="shared" si="3"/>
        <v>27.27272727272727</v>
      </c>
      <c r="N16" s="1">
        <v>45</v>
      </c>
      <c r="O16" s="1">
        <f t="shared" si="4"/>
        <v>45.454545454545453</v>
      </c>
      <c r="P16" s="1">
        <f t="shared" si="5"/>
        <v>96.03</v>
      </c>
      <c r="Q16" s="1">
        <v>36</v>
      </c>
      <c r="R16" s="1">
        <f t="shared" si="6"/>
        <v>37.488284910965326</v>
      </c>
      <c r="S16" s="1">
        <v>125</v>
      </c>
      <c r="T16" s="18">
        <v>130</v>
      </c>
      <c r="U16" s="3">
        <f t="shared" si="7"/>
        <v>104</v>
      </c>
      <c r="V16" s="3">
        <f t="shared" si="8"/>
        <v>87.735849056603769</v>
      </c>
      <c r="W16" s="62">
        <v>106</v>
      </c>
      <c r="X16" s="62">
        <v>93</v>
      </c>
    </row>
    <row r="17" spans="1:24" hidden="1">
      <c r="A17" s="15">
        <v>16</v>
      </c>
      <c r="B17" s="5" t="s">
        <v>20</v>
      </c>
      <c r="C17" s="4" t="s">
        <v>36</v>
      </c>
      <c r="D17" s="4">
        <v>11206</v>
      </c>
      <c r="E17" s="1">
        <f t="shared" si="0"/>
        <v>2017.08</v>
      </c>
      <c r="F17" s="18">
        <v>2384</v>
      </c>
      <c r="G17" s="3">
        <f t="shared" si="1"/>
        <v>118.19065183334325</v>
      </c>
      <c r="H17" s="1">
        <v>251</v>
      </c>
      <c r="I17" s="18">
        <v>275</v>
      </c>
      <c r="J17" s="3">
        <f t="shared" si="2"/>
        <v>109.56175298804781</v>
      </c>
      <c r="K17" s="1">
        <v>192</v>
      </c>
      <c r="L17" s="1">
        <v>24</v>
      </c>
      <c r="M17" s="1">
        <f t="shared" si="3"/>
        <v>12.5</v>
      </c>
      <c r="N17" s="1">
        <v>55</v>
      </c>
      <c r="O17" s="1">
        <f t="shared" si="4"/>
        <v>28.645833333333332</v>
      </c>
      <c r="P17" s="1">
        <f t="shared" si="5"/>
        <v>186.24</v>
      </c>
      <c r="Q17" s="1">
        <v>33</v>
      </c>
      <c r="R17" s="1">
        <f t="shared" si="6"/>
        <v>17.71907216494845</v>
      </c>
      <c r="S17" s="1">
        <v>216</v>
      </c>
      <c r="T17" s="18">
        <v>228</v>
      </c>
      <c r="U17" s="3">
        <f t="shared" si="7"/>
        <v>105.55555555555556</v>
      </c>
      <c r="V17" s="3">
        <f t="shared" si="8"/>
        <v>88.52459016393442</v>
      </c>
      <c r="W17" s="62">
        <v>183</v>
      </c>
      <c r="X17" s="62">
        <v>162</v>
      </c>
    </row>
    <row r="18" spans="1:24" hidden="1">
      <c r="A18" s="23">
        <v>17</v>
      </c>
      <c r="B18" s="24" t="s">
        <v>20</v>
      </c>
      <c r="C18" s="44" t="s">
        <v>37</v>
      </c>
      <c r="D18" s="25">
        <v>11698</v>
      </c>
      <c r="E18" s="26">
        <f t="shared" si="0"/>
        <v>2105.64</v>
      </c>
      <c r="F18" s="27">
        <v>1899</v>
      </c>
      <c r="G18" s="28">
        <f t="shared" si="1"/>
        <v>90.186356642161059</v>
      </c>
      <c r="H18" s="26">
        <v>257</v>
      </c>
      <c r="I18" s="27">
        <v>243</v>
      </c>
      <c r="J18" s="28">
        <f t="shared" si="2"/>
        <v>94.552529182879383</v>
      </c>
      <c r="K18" s="26">
        <v>188</v>
      </c>
      <c r="L18" s="26">
        <v>18</v>
      </c>
      <c r="M18" s="26">
        <f t="shared" si="3"/>
        <v>9.5744680851063837</v>
      </c>
      <c r="N18" s="26">
        <v>39</v>
      </c>
      <c r="O18" s="26">
        <f t="shared" si="4"/>
        <v>20.74468085106383</v>
      </c>
      <c r="P18" s="26">
        <f t="shared" si="5"/>
        <v>182.35999999999999</v>
      </c>
      <c r="Q18" s="26">
        <v>34</v>
      </c>
      <c r="R18" s="26">
        <f t="shared" si="6"/>
        <v>18.644439570081158</v>
      </c>
      <c r="S18" s="26">
        <v>224</v>
      </c>
      <c r="T18" s="27">
        <v>86</v>
      </c>
      <c r="U18" s="28">
        <f t="shared" si="7"/>
        <v>38.392857142857146</v>
      </c>
      <c r="V18" s="3">
        <f t="shared" si="8"/>
        <v>13.559322033898304</v>
      </c>
      <c r="W18" s="63">
        <v>59</v>
      </c>
      <c r="X18" s="63">
        <v>8</v>
      </c>
    </row>
    <row r="19" spans="1:24" hidden="1">
      <c r="A19" s="15">
        <v>18</v>
      </c>
      <c r="B19" s="5" t="s">
        <v>20</v>
      </c>
      <c r="C19" s="4" t="s">
        <v>38</v>
      </c>
      <c r="D19" s="4">
        <v>7950</v>
      </c>
      <c r="E19" s="1">
        <f t="shared" si="0"/>
        <v>1431</v>
      </c>
      <c r="F19" s="18">
        <v>1508</v>
      </c>
      <c r="G19" s="3">
        <f t="shared" si="1"/>
        <v>105.38085255066387</v>
      </c>
      <c r="H19" s="1">
        <v>191</v>
      </c>
      <c r="I19" s="18">
        <v>168</v>
      </c>
      <c r="J19" s="3">
        <f t="shared" si="2"/>
        <v>87.958115183246079</v>
      </c>
      <c r="K19" s="1">
        <v>131</v>
      </c>
      <c r="L19" s="1">
        <v>46</v>
      </c>
      <c r="M19" s="1">
        <f t="shared" si="3"/>
        <v>35.114503816793892</v>
      </c>
      <c r="N19" s="1">
        <v>91</v>
      </c>
      <c r="O19" s="1">
        <f t="shared" si="4"/>
        <v>69.465648854961842</v>
      </c>
      <c r="P19" s="1">
        <f t="shared" si="5"/>
        <v>127.07</v>
      </c>
      <c r="Q19" s="1">
        <v>40</v>
      </c>
      <c r="R19" s="1">
        <f t="shared" si="6"/>
        <v>31.478712520657908</v>
      </c>
      <c r="S19" s="1">
        <v>156</v>
      </c>
      <c r="T19" s="18">
        <v>163</v>
      </c>
      <c r="U19" s="3">
        <f t="shared" si="7"/>
        <v>104.48717948717949</v>
      </c>
      <c r="V19" s="3">
        <f t="shared" si="8"/>
        <v>72.307692307692307</v>
      </c>
      <c r="W19" s="62">
        <v>130</v>
      </c>
      <c r="X19" s="62">
        <v>94</v>
      </c>
    </row>
    <row r="20" spans="1:24" hidden="1">
      <c r="A20" s="15">
        <v>19</v>
      </c>
      <c r="B20" s="5" t="s">
        <v>20</v>
      </c>
      <c r="C20" s="4" t="s">
        <v>39</v>
      </c>
      <c r="D20" s="4">
        <v>6086</v>
      </c>
      <c r="E20" s="1">
        <f t="shared" si="0"/>
        <v>1095.48</v>
      </c>
      <c r="F20" s="18">
        <v>1089</v>
      </c>
      <c r="G20" s="3">
        <f t="shared" si="1"/>
        <v>99.408478475188957</v>
      </c>
      <c r="H20" s="1">
        <v>76</v>
      </c>
      <c r="I20" s="18">
        <v>73</v>
      </c>
      <c r="J20" s="3">
        <f t="shared" si="2"/>
        <v>96.05263157894737</v>
      </c>
      <c r="K20" s="1">
        <v>59</v>
      </c>
      <c r="L20" s="1">
        <v>15</v>
      </c>
      <c r="M20" s="1">
        <f t="shared" si="3"/>
        <v>25.423728813559322</v>
      </c>
      <c r="N20" s="1">
        <v>33</v>
      </c>
      <c r="O20" s="1">
        <f t="shared" si="4"/>
        <v>55.932203389830505</v>
      </c>
      <c r="P20" s="1">
        <f t="shared" si="5"/>
        <v>57.23</v>
      </c>
      <c r="Q20" s="1">
        <v>17</v>
      </c>
      <c r="R20" s="1">
        <f t="shared" si="6"/>
        <v>29.70470033199371</v>
      </c>
      <c r="S20" s="1">
        <v>69</v>
      </c>
      <c r="T20" s="18">
        <v>72</v>
      </c>
      <c r="U20" s="3">
        <f t="shared" si="7"/>
        <v>104.34782608695652</v>
      </c>
      <c r="V20" s="3">
        <f t="shared" si="8"/>
        <v>95.652173913043484</v>
      </c>
      <c r="W20" s="62">
        <v>69</v>
      </c>
      <c r="X20" s="62">
        <v>66</v>
      </c>
    </row>
    <row r="21" spans="1:24" hidden="1">
      <c r="A21" s="15">
        <v>20</v>
      </c>
      <c r="B21" s="5" t="s">
        <v>20</v>
      </c>
      <c r="C21" s="4" t="s">
        <v>40</v>
      </c>
      <c r="D21" s="4">
        <v>8950</v>
      </c>
      <c r="E21" s="1">
        <f t="shared" si="0"/>
        <v>1611</v>
      </c>
      <c r="F21" s="18">
        <v>1907</v>
      </c>
      <c r="G21" s="3">
        <f t="shared" si="1"/>
        <v>118.37368094351335</v>
      </c>
      <c r="H21" s="1">
        <v>191</v>
      </c>
      <c r="I21" s="18">
        <v>220</v>
      </c>
      <c r="J21" s="3">
        <f t="shared" si="2"/>
        <v>115.18324607329843</v>
      </c>
      <c r="K21" s="1">
        <v>152</v>
      </c>
      <c r="L21" s="1">
        <v>34</v>
      </c>
      <c r="M21" s="1">
        <f t="shared" si="3"/>
        <v>22.368421052631579</v>
      </c>
      <c r="N21" s="1">
        <v>86</v>
      </c>
      <c r="O21" s="1">
        <f t="shared" si="4"/>
        <v>56.578947368421048</v>
      </c>
      <c r="P21" s="1">
        <f t="shared" si="5"/>
        <v>147.44</v>
      </c>
      <c r="Q21" s="1">
        <v>43</v>
      </c>
      <c r="R21" s="1">
        <f t="shared" si="6"/>
        <v>29.164405860010849</v>
      </c>
      <c r="S21" s="1">
        <v>168</v>
      </c>
      <c r="T21" s="18">
        <v>182</v>
      </c>
      <c r="U21" s="3">
        <f t="shared" si="7"/>
        <v>108.33333333333333</v>
      </c>
      <c r="V21" s="3">
        <f t="shared" si="8"/>
        <v>85.875706214689259</v>
      </c>
      <c r="W21" s="62">
        <v>177</v>
      </c>
      <c r="X21" s="62">
        <v>152</v>
      </c>
    </row>
    <row r="22" spans="1:24" hidden="1">
      <c r="A22" s="15">
        <v>21</v>
      </c>
      <c r="B22" s="5" t="s">
        <v>20</v>
      </c>
      <c r="C22" s="4" t="s">
        <v>41</v>
      </c>
      <c r="D22" s="4">
        <v>4856</v>
      </c>
      <c r="E22" s="1">
        <f t="shared" si="0"/>
        <v>874.07999999999993</v>
      </c>
      <c r="F22" s="18">
        <v>789</v>
      </c>
      <c r="G22" s="3">
        <f t="shared" si="1"/>
        <v>90.266337177375064</v>
      </c>
      <c r="H22" s="1">
        <v>85</v>
      </c>
      <c r="I22" s="18">
        <v>83</v>
      </c>
      <c r="J22" s="3">
        <f t="shared" si="2"/>
        <v>97.64705882352942</v>
      </c>
      <c r="K22" s="1">
        <v>64</v>
      </c>
      <c r="L22" s="1">
        <v>17</v>
      </c>
      <c r="M22" s="1">
        <f t="shared" si="3"/>
        <v>26.5625</v>
      </c>
      <c r="N22" s="1">
        <v>28</v>
      </c>
      <c r="O22" s="1">
        <f t="shared" si="4"/>
        <v>43.75</v>
      </c>
      <c r="P22" s="1">
        <f t="shared" si="5"/>
        <v>62.08</v>
      </c>
      <c r="Q22" s="1">
        <v>22</v>
      </c>
      <c r="R22" s="1">
        <f t="shared" si="6"/>
        <v>35.438144329896907</v>
      </c>
      <c r="S22" s="1">
        <v>81</v>
      </c>
      <c r="T22" s="18">
        <v>91</v>
      </c>
      <c r="U22" s="3">
        <f t="shared" si="7"/>
        <v>112.34567901234568</v>
      </c>
      <c r="V22" s="3">
        <f t="shared" si="8"/>
        <v>94.791666666666671</v>
      </c>
      <c r="W22" s="62">
        <v>96</v>
      </c>
      <c r="X22" s="62">
        <v>91</v>
      </c>
    </row>
    <row r="23" spans="1:24" hidden="1">
      <c r="A23" s="15">
        <v>22</v>
      </c>
      <c r="B23" s="5" t="s">
        <v>20</v>
      </c>
      <c r="C23" s="4" t="s">
        <v>42</v>
      </c>
      <c r="D23" s="4">
        <v>6650</v>
      </c>
      <c r="E23" s="1">
        <f t="shared" si="0"/>
        <v>1197</v>
      </c>
      <c r="F23" s="18">
        <v>1191</v>
      </c>
      <c r="G23" s="3">
        <f t="shared" si="1"/>
        <v>99.49874686716791</v>
      </c>
      <c r="H23" s="1">
        <v>121</v>
      </c>
      <c r="I23" s="18">
        <v>130</v>
      </c>
      <c r="J23" s="3">
        <f t="shared" si="2"/>
        <v>107.43801652892563</v>
      </c>
      <c r="K23" s="1">
        <v>109</v>
      </c>
      <c r="L23" s="1">
        <v>29</v>
      </c>
      <c r="M23" s="1">
        <f t="shared" si="3"/>
        <v>26.605504587155966</v>
      </c>
      <c r="N23" s="1">
        <v>58</v>
      </c>
      <c r="O23" s="1">
        <f t="shared" si="4"/>
        <v>53.211009174311933</v>
      </c>
      <c r="P23" s="1">
        <f t="shared" si="5"/>
        <v>105.73</v>
      </c>
      <c r="Q23" s="1">
        <v>31</v>
      </c>
      <c r="R23" s="1">
        <f t="shared" si="6"/>
        <v>29.319965951007283</v>
      </c>
      <c r="S23" s="1">
        <v>115</v>
      </c>
      <c r="T23" s="18">
        <v>99</v>
      </c>
      <c r="U23" s="3">
        <f t="shared" si="7"/>
        <v>86.08695652173914</v>
      </c>
      <c r="V23" s="3">
        <f t="shared" si="8"/>
        <v>62.162162162162161</v>
      </c>
      <c r="W23" s="62">
        <v>111</v>
      </c>
      <c r="X23" s="62">
        <v>69</v>
      </c>
    </row>
    <row r="24" spans="1:24" hidden="1">
      <c r="A24" s="15">
        <v>23</v>
      </c>
      <c r="B24" s="5" t="s">
        <v>20</v>
      </c>
      <c r="C24" s="4" t="s">
        <v>43</v>
      </c>
      <c r="D24" s="4">
        <v>7497</v>
      </c>
      <c r="E24" s="1">
        <f t="shared" si="0"/>
        <v>1349.46</v>
      </c>
      <c r="F24" s="18">
        <v>1832</v>
      </c>
      <c r="G24" s="3">
        <f t="shared" si="1"/>
        <v>135.75800690646628</v>
      </c>
      <c r="H24" s="1">
        <v>122</v>
      </c>
      <c r="I24" s="18">
        <v>114</v>
      </c>
      <c r="J24" s="3">
        <f t="shared" si="2"/>
        <v>93.442622950819668</v>
      </c>
      <c r="K24" s="1">
        <v>86</v>
      </c>
      <c r="L24" s="1">
        <v>19</v>
      </c>
      <c r="M24" s="1">
        <f t="shared" si="3"/>
        <v>22.093023255813954</v>
      </c>
      <c r="N24" s="1">
        <v>52</v>
      </c>
      <c r="O24" s="1">
        <f t="shared" si="4"/>
        <v>60.465116279069761</v>
      </c>
      <c r="P24" s="1">
        <f t="shared" si="5"/>
        <v>83.42</v>
      </c>
      <c r="Q24" s="1">
        <v>19</v>
      </c>
      <c r="R24" s="1">
        <f t="shared" si="6"/>
        <v>22.776312634859746</v>
      </c>
      <c r="S24" s="1">
        <v>111</v>
      </c>
      <c r="T24" s="18">
        <v>103</v>
      </c>
      <c r="U24" s="3">
        <f t="shared" si="7"/>
        <v>92.792792792792795</v>
      </c>
      <c r="V24" s="3">
        <f t="shared" si="8"/>
        <v>88</v>
      </c>
      <c r="W24" s="62">
        <v>100</v>
      </c>
      <c r="X24" s="62">
        <v>88</v>
      </c>
    </row>
    <row r="25" spans="1:24" hidden="1">
      <c r="A25" s="15">
        <v>24</v>
      </c>
      <c r="B25" s="5" t="s">
        <v>20</v>
      </c>
      <c r="C25" s="4" t="s">
        <v>44</v>
      </c>
      <c r="D25" s="4">
        <v>6779</v>
      </c>
      <c r="E25" s="1">
        <f t="shared" si="0"/>
        <v>1220.22</v>
      </c>
      <c r="F25" s="18">
        <v>990</v>
      </c>
      <c r="G25" s="3">
        <f t="shared" si="1"/>
        <v>81.132910458769729</v>
      </c>
      <c r="H25" s="1">
        <v>113</v>
      </c>
      <c r="I25" s="18">
        <v>122</v>
      </c>
      <c r="J25" s="3">
        <f t="shared" si="2"/>
        <v>107.96460176991151</v>
      </c>
      <c r="K25" s="1">
        <v>86</v>
      </c>
      <c r="L25" s="1">
        <v>26</v>
      </c>
      <c r="M25" s="1">
        <f t="shared" si="3"/>
        <v>30.232558139534881</v>
      </c>
      <c r="N25" s="1">
        <v>59</v>
      </c>
      <c r="O25" s="1">
        <f t="shared" si="4"/>
        <v>68.604651162790702</v>
      </c>
      <c r="P25" s="1">
        <f t="shared" si="5"/>
        <v>83.42</v>
      </c>
      <c r="Q25" s="1">
        <v>32</v>
      </c>
      <c r="R25" s="1">
        <f t="shared" si="6"/>
        <v>38.360105490290096</v>
      </c>
      <c r="S25" s="1">
        <v>107</v>
      </c>
      <c r="T25" s="18">
        <v>112</v>
      </c>
      <c r="U25" s="3">
        <f t="shared" si="7"/>
        <v>104.67289719626167</v>
      </c>
      <c r="V25" s="3">
        <f t="shared" si="8"/>
        <v>87.962962962962962</v>
      </c>
      <c r="W25" s="62">
        <v>108</v>
      </c>
      <c r="X25" s="62">
        <v>95</v>
      </c>
    </row>
    <row r="26" spans="1:24" hidden="1">
      <c r="A26" s="15">
        <v>25</v>
      </c>
      <c r="B26" s="5" t="s">
        <v>20</v>
      </c>
      <c r="C26" s="4" t="s">
        <v>45</v>
      </c>
      <c r="D26" s="4">
        <v>7523</v>
      </c>
      <c r="E26" s="1">
        <f t="shared" si="0"/>
        <v>1354.1399999999999</v>
      </c>
      <c r="F26" s="18">
        <v>1425</v>
      </c>
      <c r="G26" s="3">
        <f t="shared" si="1"/>
        <v>105.23284150826355</v>
      </c>
      <c r="H26" s="1">
        <v>93</v>
      </c>
      <c r="I26" s="18">
        <v>89</v>
      </c>
      <c r="J26" s="3">
        <f t="shared" si="2"/>
        <v>95.698924731182785</v>
      </c>
      <c r="K26" s="1">
        <v>64</v>
      </c>
      <c r="L26" s="1">
        <v>20</v>
      </c>
      <c r="M26" s="1">
        <f t="shared" si="3"/>
        <v>31.25</v>
      </c>
      <c r="N26" s="1">
        <v>31</v>
      </c>
      <c r="O26" s="1">
        <f t="shared" si="4"/>
        <v>48.4375</v>
      </c>
      <c r="P26" s="1">
        <f t="shared" si="5"/>
        <v>62.08</v>
      </c>
      <c r="Q26" s="1">
        <v>24</v>
      </c>
      <c r="R26" s="1">
        <f t="shared" si="6"/>
        <v>38.659793814432994</v>
      </c>
      <c r="S26" s="1">
        <v>93</v>
      </c>
      <c r="T26" s="18">
        <v>85</v>
      </c>
      <c r="U26" s="3">
        <f t="shared" si="7"/>
        <v>91.397849462365585</v>
      </c>
      <c r="V26" s="3">
        <f t="shared" si="8"/>
        <v>45.555555555555557</v>
      </c>
      <c r="W26" s="62">
        <v>90</v>
      </c>
      <c r="X26" s="62">
        <v>41</v>
      </c>
    </row>
    <row r="27" spans="1:24" hidden="1">
      <c r="A27" s="15">
        <v>26</v>
      </c>
      <c r="B27" s="5" t="s">
        <v>46</v>
      </c>
      <c r="C27" s="4" t="s">
        <v>47</v>
      </c>
      <c r="D27" s="8">
        <v>9182</v>
      </c>
      <c r="E27" s="1">
        <f t="shared" ref="E27:E90" si="9">D27*18%</f>
        <v>1652.76</v>
      </c>
      <c r="F27" s="18">
        <v>1394</v>
      </c>
      <c r="G27" s="3">
        <f t="shared" ref="G27:G90" si="10">F27/E27*100</f>
        <v>84.343764369902459</v>
      </c>
      <c r="H27" s="1">
        <v>138</v>
      </c>
      <c r="I27" s="18">
        <v>101</v>
      </c>
      <c r="J27" s="3">
        <f t="shared" ref="J27:J90" si="11">I27/H27*100</f>
        <v>73.188405797101453</v>
      </c>
      <c r="K27" s="1">
        <v>81</v>
      </c>
      <c r="L27" s="1">
        <v>31</v>
      </c>
      <c r="M27" s="1">
        <f t="shared" si="3"/>
        <v>38.271604938271601</v>
      </c>
      <c r="N27" s="1">
        <v>51</v>
      </c>
      <c r="O27" s="1">
        <f t="shared" si="4"/>
        <v>62.962962962962962</v>
      </c>
      <c r="P27" s="1">
        <f t="shared" si="5"/>
        <v>78.569999999999993</v>
      </c>
      <c r="Q27" s="1">
        <v>32</v>
      </c>
      <c r="R27" s="1">
        <f t="shared" si="6"/>
        <v>40.728013236604305</v>
      </c>
      <c r="S27" s="1">
        <v>124</v>
      </c>
      <c r="T27" s="18">
        <v>111</v>
      </c>
      <c r="U27" s="3">
        <f t="shared" si="7"/>
        <v>89.516129032258064</v>
      </c>
      <c r="V27" s="3">
        <f t="shared" si="8"/>
        <v>93.650793650793645</v>
      </c>
      <c r="W27" s="62">
        <v>126</v>
      </c>
      <c r="X27" s="62">
        <v>118</v>
      </c>
    </row>
    <row r="28" spans="1:24" hidden="1">
      <c r="A28" s="15">
        <v>27</v>
      </c>
      <c r="B28" s="5" t="s">
        <v>46</v>
      </c>
      <c r="C28" s="4" t="s">
        <v>48</v>
      </c>
      <c r="D28" s="8">
        <v>10712</v>
      </c>
      <c r="E28" s="1">
        <f t="shared" si="9"/>
        <v>1928.1599999999999</v>
      </c>
      <c r="F28" s="18">
        <v>1679</v>
      </c>
      <c r="G28" s="3">
        <f t="shared" si="10"/>
        <v>87.077835864243639</v>
      </c>
      <c r="H28" s="1">
        <v>143</v>
      </c>
      <c r="I28" s="18">
        <v>114</v>
      </c>
      <c r="J28" s="3">
        <f t="shared" si="11"/>
        <v>79.72027972027972</v>
      </c>
      <c r="K28" s="1">
        <v>83</v>
      </c>
      <c r="L28" s="1">
        <v>9</v>
      </c>
      <c r="M28" s="1">
        <f t="shared" si="3"/>
        <v>10.843373493975903</v>
      </c>
      <c r="N28" s="1">
        <v>1</v>
      </c>
      <c r="O28" s="1">
        <f t="shared" si="4"/>
        <v>1.2048192771084338</v>
      </c>
      <c r="P28" s="1">
        <f t="shared" si="5"/>
        <v>80.509999999999991</v>
      </c>
      <c r="Q28" s="1">
        <v>18</v>
      </c>
      <c r="R28" s="1">
        <f t="shared" si="6"/>
        <v>22.357471121599804</v>
      </c>
      <c r="S28" s="1">
        <v>130</v>
      </c>
      <c r="T28" s="18">
        <v>109</v>
      </c>
      <c r="U28" s="3">
        <f t="shared" si="7"/>
        <v>83.846153846153854</v>
      </c>
      <c r="V28" s="3">
        <f t="shared" si="8"/>
        <v>69.072164948453604</v>
      </c>
      <c r="W28" s="62">
        <v>97</v>
      </c>
      <c r="X28" s="62">
        <v>67</v>
      </c>
    </row>
    <row r="29" spans="1:24" hidden="1">
      <c r="A29" s="23">
        <v>28</v>
      </c>
      <c r="B29" s="24" t="s">
        <v>46</v>
      </c>
      <c r="C29" s="44" t="s">
        <v>49</v>
      </c>
      <c r="D29" s="22">
        <v>6742</v>
      </c>
      <c r="E29" s="26">
        <f t="shared" si="9"/>
        <v>1213.56</v>
      </c>
      <c r="F29" s="27">
        <v>1179</v>
      </c>
      <c r="G29" s="28">
        <f t="shared" si="10"/>
        <v>97.152180361910411</v>
      </c>
      <c r="H29" s="26">
        <v>106.9</v>
      </c>
      <c r="I29" s="27">
        <v>102</v>
      </c>
      <c r="J29" s="28">
        <f t="shared" si="11"/>
        <v>95.41627689429373</v>
      </c>
      <c r="K29" s="26">
        <v>86</v>
      </c>
      <c r="L29" s="26">
        <v>5</v>
      </c>
      <c r="M29" s="26">
        <f t="shared" si="3"/>
        <v>5.8139534883720927</v>
      </c>
      <c r="N29" s="26">
        <v>33</v>
      </c>
      <c r="O29" s="26">
        <f t="shared" si="4"/>
        <v>38.372093023255815</v>
      </c>
      <c r="P29" s="26">
        <f t="shared" si="5"/>
        <v>83.42</v>
      </c>
      <c r="Q29" s="26">
        <v>19</v>
      </c>
      <c r="R29" s="26">
        <f t="shared" si="6"/>
        <v>22.776312634859746</v>
      </c>
      <c r="S29" s="26">
        <v>97</v>
      </c>
      <c r="T29" s="27">
        <v>70</v>
      </c>
      <c r="U29" s="28">
        <f t="shared" si="7"/>
        <v>72.164948453608247</v>
      </c>
      <c r="V29" s="3">
        <f t="shared" si="8"/>
        <v>75.308641975308646</v>
      </c>
      <c r="W29" s="63">
        <v>81</v>
      </c>
      <c r="X29" s="63">
        <v>61</v>
      </c>
    </row>
    <row r="30" spans="1:24" hidden="1">
      <c r="A30" s="15">
        <v>29</v>
      </c>
      <c r="B30" s="5" t="s">
        <v>46</v>
      </c>
      <c r="C30" s="4" t="s">
        <v>50</v>
      </c>
      <c r="D30" s="8">
        <v>6793</v>
      </c>
      <c r="E30" s="1">
        <f t="shared" si="9"/>
        <v>1222.74</v>
      </c>
      <c r="F30" s="18">
        <v>1139</v>
      </c>
      <c r="G30" s="3">
        <f t="shared" si="10"/>
        <v>93.151446750740135</v>
      </c>
      <c r="H30" s="1">
        <v>94.8</v>
      </c>
      <c r="I30" s="18">
        <v>91</v>
      </c>
      <c r="J30" s="3">
        <f t="shared" si="11"/>
        <v>95.991561181434605</v>
      </c>
      <c r="K30" s="1">
        <v>87</v>
      </c>
      <c r="L30" s="1">
        <v>24</v>
      </c>
      <c r="M30" s="1">
        <f t="shared" si="3"/>
        <v>27.586206896551722</v>
      </c>
      <c r="N30" s="1">
        <v>52</v>
      </c>
      <c r="O30" s="1">
        <f t="shared" si="4"/>
        <v>59.770114942528743</v>
      </c>
      <c r="P30" s="1">
        <f t="shared" si="5"/>
        <v>84.39</v>
      </c>
      <c r="Q30" s="1">
        <v>23</v>
      </c>
      <c r="R30" s="1">
        <f t="shared" si="6"/>
        <v>27.254414030098349</v>
      </c>
      <c r="S30" s="1">
        <v>86</v>
      </c>
      <c r="T30" s="18">
        <v>84</v>
      </c>
      <c r="U30" s="3">
        <f t="shared" si="7"/>
        <v>97.674418604651152</v>
      </c>
      <c r="V30" s="3">
        <f t="shared" si="8"/>
        <v>81.944444444444443</v>
      </c>
      <c r="W30" s="62">
        <v>72</v>
      </c>
      <c r="X30" s="62">
        <v>59</v>
      </c>
    </row>
    <row r="31" spans="1:24" hidden="1">
      <c r="A31" s="15">
        <v>30</v>
      </c>
      <c r="B31" s="5" t="s">
        <v>46</v>
      </c>
      <c r="C31" s="4" t="s">
        <v>51</v>
      </c>
      <c r="D31" s="8">
        <v>6558</v>
      </c>
      <c r="E31" s="1">
        <f t="shared" si="9"/>
        <v>1180.44</v>
      </c>
      <c r="F31" s="18">
        <v>1065</v>
      </c>
      <c r="G31" s="3">
        <f t="shared" si="10"/>
        <v>90.220595710074207</v>
      </c>
      <c r="H31" s="1">
        <v>95.9</v>
      </c>
      <c r="I31" s="18">
        <v>78</v>
      </c>
      <c r="J31" s="3">
        <f t="shared" si="11"/>
        <v>81.334723670490092</v>
      </c>
      <c r="K31" s="1">
        <v>57</v>
      </c>
      <c r="L31" s="1">
        <v>12</v>
      </c>
      <c r="M31" s="1">
        <f t="shared" si="3"/>
        <v>21.052631578947366</v>
      </c>
      <c r="N31" s="1">
        <v>31</v>
      </c>
      <c r="O31" s="1">
        <f t="shared" si="4"/>
        <v>54.385964912280706</v>
      </c>
      <c r="P31" s="1">
        <f t="shared" si="5"/>
        <v>55.29</v>
      </c>
      <c r="Q31" s="1">
        <v>11</v>
      </c>
      <c r="R31" s="1">
        <f t="shared" si="6"/>
        <v>19.895098571170195</v>
      </c>
      <c r="S31" s="1">
        <v>87</v>
      </c>
      <c r="T31" s="18">
        <v>63</v>
      </c>
      <c r="U31" s="3">
        <f t="shared" si="7"/>
        <v>72.41379310344827</v>
      </c>
      <c r="V31" s="3">
        <f t="shared" si="8"/>
        <v>83.146067415730343</v>
      </c>
      <c r="W31" s="62">
        <v>89</v>
      </c>
      <c r="X31" s="62">
        <v>74</v>
      </c>
    </row>
    <row r="32" spans="1:24" hidden="1">
      <c r="A32" s="15">
        <v>31</v>
      </c>
      <c r="B32" s="5" t="s">
        <v>46</v>
      </c>
      <c r="C32" s="4" t="s">
        <v>52</v>
      </c>
      <c r="D32" s="8">
        <v>5981</v>
      </c>
      <c r="E32" s="1">
        <f t="shared" si="9"/>
        <v>1076.58</v>
      </c>
      <c r="F32" s="18">
        <v>933</v>
      </c>
      <c r="G32" s="3">
        <f t="shared" si="10"/>
        <v>86.663322744245676</v>
      </c>
      <c r="H32" s="1">
        <v>84.9</v>
      </c>
      <c r="I32" s="18">
        <v>87</v>
      </c>
      <c r="J32" s="3">
        <f t="shared" si="11"/>
        <v>102.47349823321554</v>
      </c>
      <c r="K32" s="1">
        <v>53</v>
      </c>
      <c r="L32" s="1">
        <v>12</v>
      </c>
      <c r="M32" s="1">
        <f t="shared" si="3"/>
        <v>22.641509433962266</v>
      </c>
      <c r="N32" s="1">
        <v>17</v>
      </c>
      <c r="O32" s="1">
        <f t="shared" si="4"/>
        <v>32.075471698113205</v>
      </c>
      <c r="P32" s="1">
        <f t="shared" si="5"/>
        <v>51.41</v>
      </c>
      <c r="Q32" s="1">
        <v>20</v>
      </c>
      <c r="R32" s="1">
        <f t="shared" si="6"/>
        <v>38.90293717175647</v>
      </c>
      <c r="S32" s="1">
        <v>77</v>
      </c>
      <c r="T32" s="18">
        <v>79</v>
      </c>
      <c r="U32" s="3">
        <f t="shared" si="7"/>
        <v>102.59740259740259</v>
      </c>
      <c r="V32" s="3">
        <f t="shared" si="8"/>
        <v>97.183098591549296</v>
      </c>
      <c r="W32" s="62">
        <v>71</v>
      </c>
      <c r="X32" s="62">
        <v>69</v>
      </c>
    </row>
    <row r="33" spans="1:24" hidden="1">
      <c r="A33" s="15">
        <v>32</v>
      </c>
      <c r="B33" s="5" t="s">
        <v>46</v>
      </c>
      <c r="C33" s="4" t="s">
        <v>53</v>
      </c>
      <c r="D33" s="8">
        <v>7285</v>
      </c>
      <c r="E33" s="1">
        <f t="shared" si="9"/>
        <v>1311.3</v>
      </c>
      <c r="F33" s="18">
        <v>1183</v>
      </c>
      <c r="G33" s="3">
        <f t="shared" si="10"/>
        <v>90.215816365438883</v>
      </c>
      <c r="H33" s="1">
        <v>118</v>
      </c>
      <c r="I33" s="18">
        <v>127</v>
      </c>
      <c r="J33" s="3">
        <f t="shared" si="11"/>
        <v>107.62711864406779</v>
      </c>
      <c r="K33" s="1">
        <v>81</v>
      </c>
      <c r="L33" s="1">
        <v>26</v>
      </c>
      <c r="M33" s="1">
        <f t="shared" si="3"/>
        <v>32.098765432098766</v>
      </c>
      <c r="N33" s="1">
        <v>65</v>
      </c>
      <c r="O33" s="1">
        <f t="shared" si="4"/>
        <v>80.246913580246911</v>
      </c>
      <c r="P33" s="1">
        <f t="shared" si="5"/>
        <v>78.569999999999993</v>
      </c>
      <c r="Q33" s="1">
        <v>30</v>
      </c>
      <c r="R33" s="1">
        <f t="shared" si="6"/>
        <v>38.182512409316537</v>
      </c>
      <c r="S33" s="1">
        <v>106</v>
      </c>
      <c r="T33" s="18">
        <v>105</v>
      </c>
      <c r="U33" s="3">
        <f t="shared" si="7"/>
        <v>99.056603773584911</v>
      </c>
      <c r="V33" s="3">
        <f t="shared" si="8"/>
        <v>89.81481481481481</v>
      </c>
      <c r="W33" s="62">
        <v>108</v>
      </c>
      <c r="X33" s="62">
        <v>97</v>
      </c>
    </row>
    <row r="34" spans="1:24" hidden="1">
      <c r="A34" s="15">
        <v>33</v>
      </c>
      <c r="B34" s="5" t="s">
        <v>46</v>
      </c>
      <c r="C34" s="4" t="s">
        <v>54</v>
      </c>
      <c r="D34" s="8">
        <v>5456</v>
      </c>
      <c r="E34" s="1">
        <f t="shared" si="9"/>
        <v>982.07999999999993</v>
      </c>
      <c r="F34" s="18">
        <v>787</v>
      </c>
      <c r="G34" s="3">
        <f t="shared" si="10"/>
        <v>80.136037797328129</v>
      </c>
      <c r="H34" s="1">
        <v>79.400000000000006</v>
      </c>
      <c r="I34" s="18">
        <v>87</v>
      </c>
      <c r="J34" s="3">
        <f t="shared" si="11"/>
        <v>109.57178841309823</v>
      </c>
      <c r="K34" s="1">
        <v>76</v>
      </c>
      <c r="L34" s="1">
        <v>18</v>
      </c>
      <c r="M34" s="1">
        <f t="shared" si="3"/>
        <v>23.684210526315788</v>
      </c>
      <c r="N34" s="1">
        <v>9</v>
      </c>
      <c r="O34" s="1">
        <f t="shared" si="4"/>
        <v>11.842105263157894</v>
      </c>
      <c r="P34" s="1">
        <f t="shared" si="5"/>
        <v>73.72</v>
      </c>
      <c r="Q34" s="1">
        <v>17</v>
      </c>
      <c r="R34" s="1">
        <f t="shared" si="6"/>
        <v>23.060227889310905</v>
      </c>
      <c r="S34" s="1">
        <v>72</v>
      </c>
      <c r="T34" s="18">
        <v>62</v>
      </c>
      <c r="U34" s="3">
        <f t="shared" si="7"/>
        <v>86.111111111111114</v>
      </c>
      <c r="V34" s="3">
        <f t="shared" si="8"/>
        <v>85.294117647058826</v>
      </c>
      <c r="W34" s="62">
        <v>68</v>
      </c>
      <c r="X34" s="62">
        <v>58</v>
      </c>
    </row>
    <row r="35" spans="1:24" hidden="1">
      <c r="A35" s="15">
        <v>34</v>
      </c>
      <c r="B35" s="5" t="s">
        <v>46</v>
      </c>
      <c r="C35" s="4" t="s">
        <v>55</v>
      </c>
      <c r="D35" s="8">
        <v>5860</v>
      </c>
      <c r="E35" s="1">
        <f t="shared" si="9"/>
        <v>1054.8</v>
      </c>
      <c r="F35" s="18">
        <v>968</v>
      </c>
      <c r="G35" s="3">
        <f t="shared" si="10"/>
        <v>91.770951839211222</v>
      </c>
      <c r="H35" s="1">
        <v>77.2</v>
      </c>
      <c r="I35" s="18">
        <v>64</v>
      </c>
      <c r="J35" s="3">
        <f t="shared" si="11"/>
        <v>82.901554404145074</v>
      </c>
      <c r="K35" s="1">
        <v>41</v>
      </c>
      <c r="L35" s="1">
        <v>12</v>
      </c>
      <c r="M35" s="1">
        <f t="shared" si="3"/>
        <v>29.268292682926827</v>
      </c>
      <c r="N35" s="1">
        <v>0</v>
      </c>
      <c r="O35" s="1">
        <f t="shared" si="4"/>
        <v>0</v>
      </c>
      <c r="P35" s="1">
        <f t="shared" si="5"/>
        <v>39.769999999999996</v>
      </c>
      <c r="Q35" s="1">
        <v>18</v>
      </c>
      <c r="R35" s="1">
        <f t="shared" si="6"/>
        <v>45.260246416897168</v>
      </c>
      <c r="S35" s="1">
        <v>70</v>
      </c>
      <c r="T35" s="18">
        <v>73</v>
      </c>
      <c r="U35" s="3">
        <f t="shared" si="7"/>
        <v>104.28571428571429</v>
      </c>
      <c r="V35" s="3">
        <f t="shared" si="8"/>
        <v>89.189189189189193</v>
      </c>
      <c r="W35" s="62">
        <v>74</v>
      </c>
      <c r="X35" s="62">
        <v>66</v>
      </c>
    </row>
    <row r="36" spans="1:24" hidden="1">
      <c r="A36" s="15">
        <v>35</v>
      </c>
      <c r="B36" s="5" t="s">
        <v>46</v>
      </c>
      <c r="C36" s="4" t="s">
        <v>56</v>
      </c>
      <c r="D36" s="8">
        <v>5944</v>
      </c>
      <c r="E36" s="1">
        <f t="shared" si="9"/>
        <v>1069.92</v>
      </c>
      <c r="F36" s="18">
        <v>800</v>
      </c>
      <c r="G36" s="3">
        <f t="shared" si="10"/>
        <v>74.771945566023618</v>
      </c>
      <c r="H36" s="1">
        <v>71.7</v>
      </c>
      <c r="I36" s="18">
        <v>82</v>
      </c>
      <c r="J36" s="3">
        <f t="shared" si="11"/>
        <v>114.36541143654114</v>
      </c>
      <c r="K36" s="1">
        <v>55</v>
      </c>
      <c r="L36" s="1">
        <v>16</v>
      </c>
      <c r="M36" s="1">
        <f t="shared" si="3"/>
        <v>29.09090909090909</v>
      </c>
      <c r="N36" s="1">
        <v>42</v>
      </c>
      <c r="O36" s="1">
        <f t="shared" si="4"/>
        <v>76.363636363636374</v>
      </c>
      <c r="P36" s="1">
        <f t="shared" si="5"/>
        <v>53.35</v>
      </c>
      <c r="Q36" s="1">
        <v>18</v>
      </c>
      <c r="R36" s="1">
        <f t="shared" si="6"/>
        <v>33.739456419868787</v>
      </c>
      <c r="S36" s="1">
        <v>65</v>
      </c>
      <c r="T36" s="18">
        <v>66</v>
      </c>
      <c r="U36" s="3">
        <f t="shared" si="7"/>
        <v>101.53846153846153</v>
      </c>
      <c r="V36" s="3">
        <f t="shared" si="8"/>
        <v>81.818181818181813</v>
      </c>
      <c r="W36" s="62">
        <v>66</v>
      </c>
      <c r="X36" s="62">
        <v>54</v>
      </c>
    </row>
    <row r="37" spans="1:24" hidden="1">
      <c r="A37" s="15">
        <v>36</v>
      </c>
      <c r="B37" s="5" t="s">
        <v>46</v>
      </c>
      <c r="C37" s="4" t="s">
        <v>57</v>
      </c>
      <c r="D37" s="8">
        <v>6864</v>
      </c>
      <c r="E37" s="1">
        <f t="shared" si="9"/>
        <v>1235.52</v>
      </c>
      <c r="F37" s="18">
        <v>1238</v>
      </c>
      <c r="G37" s="3">
        <f t="shared" si="10"/>
        <v>100.2007252007252</v>
      </c>
      <c r="H37" s="1">
        <v>79.400000000000006</v>
      </c>
      <c r="I37" s="18">
        <v>62</v>
      </c>
      <c r="J37" s="3">
        <f t="shared" si="11"/>
        <v>78.085642317380348</v>
      </c>
      <c r="K37" s="1">
        <v>37</v>
      </c>
      <c r="L37" s="1">
        <v>3</v>
      </c>
      <c r="M37" s="1">
        <f t="shared" si="3"/>
        <v>8.1081081081081088</v>
      </c>
      <c r="N37" s="1">
        <v>13</v>
      </c>
      <c r="O37" s="1">
        <f t="shared" si="4"/>
        <v>35.135135135135137</v>
      </c>
      <c r="P37" s="1">
        <f t="shared" si="5"/>
        <v>35.89</v>
      </c>
      <c r="Q37" s="1">
        <v>6</v>
      </c>
      <c r="R37" s="1">
        <f t="shared" si="6"/>
        <v>16.717748676511562</v>
      </c>
      <c r="S37" s="1">
        <v>72</v>
      </c>
      <c r="T37" s="18">
        <v>76</v>
      </c>
      <c r="U37" s="3">
        <f t="shared" si="7"/>
        <v>105.55555555555556</v>
      </c>
      <c r="V37" s="3">
        <f t="shared" si="8"/>
        <v>61.666666666666664</v>
      </c>
      <c r="W37" s="62">
        <v>60</v>
      </c>
      <c r="X37" s="62">
        <v>37</v>
      </c>
    </row>
    <row r="38" spans="1:24" hidden="1">
      <c r="A38" s="15">
        <v>37</v>
      </c>
      <c r="B38" s="5" t="s">
        <v>46</v>
      </c>
      <c r="C38" s="4" t="s">
        <v>58</v>
      </c>
      <c r="D38" s="8">
        <v>6193</v>
      </c>
      <c r="E38" s="1">
        <f t="shared" si="9"/>
        <v>1114.74</v>
      </c>
      <c r="F38" s="18">
        <v>982</v>
      </c>
      <c r="G38" s="3">
        <f t="shared" si="10"/>
        <v>88.092290578969084</v>
      </c>
      <c r="H38" s="1">
        <v>82.7</v>
      </c>
      <c r="I38" s="18">
        <v>81</v>
      </c>
      <c r="J38" s="3">
        <f t="shared" si="11"/>
        <v>97.944377267230948</v>
      </c>
      <c r="K38" s="1">
        <v>69</v>
      </c>
      <c r="L38" s="1">
        <v>10</v>
      </c>
      <c r="M38" s="1">
        <f t="shared" si="3"/>
        <v>14.492753623188406</v>
      </c>
      <c r="N38" s="1">
        <v>0</v>
      </c>
      <c r="O38" s="1">
        <f t="shared" si="4"/>
        <v>0</v>
      </c>
      <c r="P38" s="1">
        <f t="shared" si="5"/>
        <v>66.929999999999993</v>
      </c>
      <c r="Q38" s="1">
        <v>15</v>
      </c>
      <c r="R38" s="1">
        <f t="shared" si="6"/>
        <v>22.41147467503362</v>
      </c>
      <c r="S38" s="1">
        <v>75</v>
      </c>
      <c r="T38" s="18">
        <v>74</v>
      </c>
      <c r="U38" s="3">
        <f t="shared" si="7"/>
        <v>98.666666666666671</v>
      </c>
      <c r="V38" s="3">
        <f t="shared" si="8"/>
        <v>70.422535211267601</v>
      </c>
      <c r="W38" s="62">
        <v>71</v>
      </c>
      <c r="X38" s="62">
        <v>50</v>
      </c>
    </row>
    <row r="39" spans="1:24" hidden="1">
      <c r="A39" s="15">
        <v>38</v>
      </c>
      <c r="B39" s="5" t="s">
        <v>46</v>
      </c>
      <c r="C39" s="4" t="s">
        <v>59</v>
      </c>
      <c r="D39" s="8">
        <v>8222</v>
      </c>
      <c r="E39" s="1">
        <f t="shared" si="9"/>
        <v>1479.96</v>
      </c>
      <c r="F39" s="18">
        <v>1635</v>
      </c>
      <c r="G39" s="3">
        <f t="shared" si="10"/>
        <v>110.47595880969756</v>
      </c>
      <c r="H39" s="1">
        <v>122.3</v>
      </c>
      <c r="I39" s="18">
        <v>94</v>
      </c>
      <c r="J39" s="3">
        <f t="shared" si="11"/>
        <v>76.860179885527387</v>
      </c>
      <c r="K39" s="1">
        <v>62</v>
      </c>
      <c r="L39" s="1">
        <v>27</v>
      </c>
      <c r="M39" s="1">
        <f t="shared" si="3"/>
        <v>43.548387096774192</v>
      </c>
      <c r="N39" s="1">
        <v>52</v>
      </c>
      <c r="O39" s="1">
        <f t="shared" si="4"/>
        <v>83.870967741935488</v>
      </c>
      <c r="P39" s="1">
        <f t="shared" si="5"/>
        <v>60.14</v>
      </c>
      <c r="Q39" s="1">
        <v>25</v>
      </c>
      <c r="R39" s="1">
        <f t="shared" si="6"/>
        <v>41.569670768207516</v>
      </c>
      <c r="S39" s="1">
        <v>111</v>
      </c>
      <c r="T39" s="18">
        <v>106</v>
      </c>
      <c r="U39" s="3">
        <f t="shared" si="7"/>
        <v>95.495495495495504</v>
      </c>
      <c r="V39" s="3">
        <f t="shared" si="8"/>
        <v>93.220338983050851</v>
      </c>
      <c r="W39" s="62">
        <v>118</v>
      </c>
      <c r="X39" s="62">
        <v>110</v>
      </c>
    </row>
    <row r="40" spans="1:24" hidden="1">
      <c r="A40" s="15">
        <v>39</v>
      </c>
      <c r="B40" s="5" t="s">
        <v>46</v>
      </c>
      <c r="C40" s="4" t="s">
        <v>60</v>
      </c>
      <c r="D40" s="8">
        <v>7970</v>
      </c>
      <c r="E40" s="1">
        <f t="shared" si="9"/>
        <v>1434.6</v>
      </c>
      <c r="F40" s="18">
        <v>1463</v>
      </c>
      <c r="G40" s="3">
        <f t="shared" si="10"/>
        <v>101.97964589432596</v>
      </c>
      <c r="H40" s="1">
        <v>125.6</v>
      </c>
      <c r="I40" s="18">
        <v>122</v>
      </c>
      <c r="J40" s="3">
        <f t="shared" si="11"/>
        <v>97.133757961783445</v>
      </c>
      <c r="K40" s="1">
        <v>91</v>
      </c>
      <c r="L40" s="1">
        <v>20</v>
      </c>
      <c r="M40" s="1">
        <f t="shared" si="3"/>
        <v>21.978021978021978</v>
      </c>
      <c r="N40" s="1">
        <v>45</v>
      </c>
      <c r="O40" s="1">
        <f t="shared" si="4"/>
        <v>49.450549450549453</v>
      </c>
      <c r="P40" s="1">
        <f t="shared" si="5"/>
        <v>88.27</v>
      </c>
      <c r="Q40" s="1">
        <v>26</v>
      </c>
      <c r="R40" s="1">
        <f t="shared" si="6"/>
        <v>29.455081001472756</v>
      </c>
      <c r="S40" s="1">
        <v>114</v>
      </c>
      <c r="T40" s="18">
        <v>115</v>
      </c>
      <c r="U40" s="3">
        <f t="shared" si="7"/>
        <v>100.87719298245614</v>
      </c>
      <c r="V40" s="3">
        <f t="shared" si="8"/>
        <v>91.891891891891888</v>
      </c>
      <c r="W40" s="62">
        <v>111</v>
      </c>
      <c r="X40" s="62">
        <v>102</v>
      </c>
    </row>
    <row r="41" spans="1:24" hidden="1">
      <c r="A41" s="15">
        <v>40</v>
      </c>
      <c r="B41" s="5" t="s">
        <v>46</v>
      </c>
      <c r="C41" s="4" t="s">
        <v>61</v>
      </c>
      <c r="D41" s="8">
        <v>5914</v>
      </c>
      <c r="E41" s="1">
        <f t="shared" si="9"/>
        <v>1064.52</v>
      </c>
      <c r="F41" s="18">
        <v>1156</v>
      </c>
      <c r="G41" s="3">
        <f t="shared" si="10"/>
        <v>108.59354450832299</v>
      </c>
      <c r="H41" s="1">
        <v>83.8</v>
      </c>
      <c r="I41" s="18">
        <v>75</v>
      </c>
      <c r="J41" s="3">
        <f t="shared" si="11"/>
        <v>89.498806682577566</v>
      </c>
      <c r="K41" s="1">
        <v>64</v>
      </c>
      <c r="L41" s="1">
        <v>25</v>
      </c>
      <c r="M41" s="1">
        <f t="shared" si="3"/>
        <v>39.0625</v>
      </c>
      <c r="N41" s="1">
        <v>46</v>
      </c>
      <c r="O41" s="1">
        <f t="shared" si="4"/>
        <v>71.875</v>
      </c>
      <c r="P41" s="1">
        <f t="shared" si="5"/>
        <v>62.08</v>
      </c>
      <c r="Q41" s="1">
        <v>22</v>
      </c>
      <c r="R41" s="1">
        <f t="shared" si="6"/>
        <v>35.438144329896907</v>
      </c>
      <c r="S41" s="1">
        <v>76</v>
      </c>
      <c r="T41" s="18">
        <v>69</v>
      </c>
      <c r="U41" s="3">
        <f t="shared" si="7"/>
        <v>90.789473684210535</v>
      </c>
      <c r="V41" s="3">
        <f t="shared" si="8"/>
        <v>90.666666666666671</v>
      </c>
      <c r="W41" s="62">
        <v>75</v>
      </c>
      <c r="X41" s="62">
        <v>68</v>
      </c>
    </row>
    <row r="42" spans="1:24" hidden="1">
      <c r="A42" s="15">
        <v>41</v>
      </c>
      <c r="B42" s="5" t="s">
        <v>46</v>
      </c>
      <c r="C42" s="4" t="s">
        <v>62</v>
      </c>
      <c r="D42" s="8">
        <v>11621</v>
      </c>
      <c r="E42" s="1">
        <f t="shared" si="9"/>
        <v>2091.7799999999997</v>
      </c>
      <c r="F42" s="18">
        <v>1929</v>
      </c>
      <c r="G42" s="3">
        <f t="shared" si="10"/>
        <v>92.218110891202727</v>
      </c>
      <c r="H42" s="1">
        <v>155</v>
      </c>
      <c r="I42" s="18">
        <v>161</v>
      </c>
      <c r="J42" s="3">
        <f t="shared" si="11"/>
        <v>103.87096774193549</v>
      </c>
      <c r="K42" s="1">
        <v>121</v>
      </c>
      <c r="L42" s="1">
        <v>39</v>
      </c>
      <c r="M42" s="1">
        <f t="shared" si="3"/>
        <v>32.231404958677686</v>
      </c>
      <c r="N42" s="1">
        <v>88</v>
      </c>
      <c r="O42" s="1">
        <f t="shared" si="4"/>
        <v>72.727272727272734</v>
      </c>
      <c r="P42" s="1">
        <f t="shared" si="5"/>
        <v>117.36999999999999</v>
      </c>
      <c r="Q42" s="1">
        <v>35</v>
      </c>
      <c r="R42" s="1">
        <f t="shared" si="6"/>
        <v>29.82022663372242</v>
      </c>
      <c r="S42" s="1">
        <v>140</v>
      </c>
      <c r="T42" s="18">
        <v>148</v>
      </c>
      <c r="U42" s="3">
        <f t="shared" si="7"/>
        <v>105.71428571428572</v>
      </c>
      <c r="V42" s="3">
        <f t="shared" si="8"/>
        <v>93.835616438356169</v>
      </c>
      <c r="W42" s="62">
        <v>146</v>
      </c>
      <c r="X42" s="62">
        <v>137</v>
      </c>
    </row>
    <row r="43" spans="1:24" hidden="1">
      <c r="A43" s="15">
        <v>42</v>
      </c>
      <c r="B43" s="5" t="s">
        <v>46</v>
      </c>
      <c r="C43" s="4" t="s">
        <v>63</v>
      </c>
      <c r="D43" s="8">
        <v>8896</v>
      </c>
      <c r="E43" s="1">
        <f t="shared" si="9"/>
        <v>1601.28</v>
      </c>
      <c r="F43" s="18">
        <v>1434</v>
      </c>
      <c r="G43" s="3">
        <f t="shared" si="10"/>
        <v>89.553357314148684</v>
      </c>
      <c r="H43" s="1">
        <v>121.2</v>
      </c>
      <c r="I43" s="18">
        <v>114</v>
      </c>
      <c r="J43" s="3">
        <f t="shared" si="11"/>
        <v>94.059405940594047</v>
      </c>
      <c r="K43" s="1">
        <v>86</v>
      </c>
      <c r="L43" s="1">
        <v>21</v>
      </c>
      <c r="M43" s="1">
        <f t="shared" si="3"/>
        <v>24.418604651162788</v>
      </c>
      <c r="N43" s="1">
        <v>1</v>
      </c>
      <c r="O43" s="1">
        <f t="shared" si="4"/>
        <v>1.1627906976744187</v>
      </c>
      <c r="P43" s="1">
        <f t="shared" si="5"/>
        <v>83.42</v>
      </c>
      <c r="Q43" s="1">
        <v>28</v>
      </c>
      <c r="R43" s="1">
        <f t="shared" si="6"/>
        <v>33.565092304003834</v>
      </c>
      <c r="S43" s="1">
        <v>110</v>
      </c>
      <c r="T43" s="18">
        <v>103</v>
      </c>
      <c r="U43" s="3">
        <f t="shared" si="7"/>
        <v>93.63636363636364</v>
      </c>
      <c r="V43" s="3">
        <f t="shared" si="8"/>
        <v>87.755102040816325</v>
      </c>
      <c r="W43" s="62">
        <v>98</v>
      </c>
      <c r="X43" s="62">
        <v>86</v>
      </c>
    </row>
    <row r="44" spans="1:24" hidden="1">
      <c r="A44" s="15">
        <v>43</v>
      </c>
      <c r="B44" s="5" t="s">
        <v>46</v>
      </c>
      <c r="C44" s="4" t="s">
        <v>64</v>
      </c>
      <c r="D44" s="8">
        <v>10290</v>
      </c>
      <c r="E44" s="1">
        <f t="shared" si="9"/>
        <v>1852.1999999999998</v>
      </c>
      <c r="F44" s="18">
        <v>2077</v>
      </c>
      <c r="G44" s="3">
        <f t="shared" si="10"/>
        <v>112.13691825936725</v>
      </c>
      <c r="H44" s="1">
        <v>131</v>
      </c>
      <c r="I44" s="18">
        <v>141</v>
      </c>
      <c r="J44" s="3">
        <f t="shared" si="11"/>
        <v>107.63358778625954</v>
      </c>
      <c r="K44" s="1">
        <v>116</v>
      </c>
      <c r="L44" s="1">
        <v>32</v>
      </c>
      <c r="M44" s="1">
        <f t="shared" si="3"/>
        <v>27.586206896551722</v>
      </c>
      <c r="N44" s="1">
        <v>73</v>
      </c>
      <c r="O44" s="1">
        <f t="shared" si="4"/>
        <v>62.931034482758619</v>
      </c>
      <c r="P44" s="1">
        <f t="shared" si="5"/>
        <v>112.52</v>
      </c>
      <c r="Q44" s="1">
        <v>33</v>
      </c>
      <c r="R44" s="1">
        <f t="shared" si="6"/>
        <v>29.328119445431923</v>
      </c>
      <c r="S44" s="1">
        <v>119</v>
      </c>
      <c r="T44" s="18">
        <v>135</v>
      </c>
      <c r="U44" s="3">
        <f t="shared" si="7"/>
        <v>113.4453781512605</v>
      </c>
      <c r="V44" s="3">
        <f t="shared" si="8"/>
        <v>93.333333333333329</v>
      </c>
      <c r="W44" s="62">
        <v>105</v>
      </c>
      <c r="X44" s="62">
        <v>98</v>
      </c>
    </row>
    <row r="45" spans="1:24" hidden="1">
      <c r="A45" s="15">
        <v>44</v>
      </c>
      <c r="B45" s="5" t="s">
        <v>46</v>
      </c>
      <c r="C45" s="4" t="s">
        <v>65</v>
      </c>
      <c r="D45" s="8">
        <v>8022</v>
      </c>
      <c r="E45" s="1">
        <f t="shared" si="9"/>
        <v>1443.96</v>
      </c>
      <c r="F45" s="18">
        <v>1221</v>
      </c>
      <c r="G45" s="3">
        <f t="shared" si="10"/>
        <v>84.559129061746859</v>
      </c>
      <c r="H45" s="1">
        <v>105.8</v>
      </c>
      <c r="I45" s="18">
        <v>102</v>
      </c>
      <c r="J45" s="3">
        <f t="shared" si="11"/>
        <v>96.408317580340267</v>
      </c>
      <c r="K45" s="1">
        <v>65</v>
      </c>
      <c r="L45" s="1">
        <v>12</v>
      </c>
      <c r="M45" s="1">
        <f t="shared" si="3"/>
        <v>18.461538461538463</v>
      </c>
      <c r="N45" s="1">
        <v>46</v>
      </c>
      <c r="O45" s="1">
        <f t="shared" si="4"/>
        <v>70.769230769230774</v>
      </c>
      <c r="P45" s="1">
        <f t="shared" si="5"/>
        <v>63.05</v>
      </c>
      <c r="Q45" s="1">
        <v>15</v>
      </c>
      <c r="R45" s="1">
        <f t="shared" si="6"/>
        <v>23.790642347343379</v>
      </c>
      <c r="S45" s="1">
        <v>96</v>
      </c>
      <c r="T45" s="18">
        <v>93</v>
      </c>
      <c r="U45" s="3">
        <f t="shared" si="7"/>
        <v>96.875</v>
      </c>
      <c r="V45" s="3">
        <f t="shared" si="8"/>
        <v>35.869565217391305</v>
      </c>
      <c r="W45" s="62">
        <v>92</v>
      </c>
      <c r="X45" s="62">
        <v>33</v>
      </c>
    </row>
    <row r="46" spans="1:24" hidden="1">
      <c r="A46" s="15">
        <v>45</v>
      </c>
      <c r="B46" s="5" t="s">
        <v>46</v>
      </c>
      <c r="C46" s="4" t="s">
        <v>66</v>
      </c>
      <c r="D46" s="8">
        <v>6390</v>
      </c>
      <c r="E46" s="1">
        <f t="shared" si="9"/>
        <v>1150.2</v>
      </c>
      <c r="F46" s="18">
        <v>1140</v>
      </c>
      <c r="G46" s="3">
        <f t="shared" si="10"/>
        <v>99.113197704746995</v>
      </c>
      <c r="H46" s="1">
        <v>88.2</v>
      </c>
      <c r="I46" s="18">
        <v>76</v>
      </c>
      <c r="J46" s="3">
        <f t="shared" si="11"/>
        <v>86.167800453514729</v>
      </c>
      <c r="K46" s="1">
        <v>60</v>
      </c>
      <c r="L46" s="1">
        <v>22</v>
      </c>
      <c r="M46" s="1">
        <f t="shared" si="3"/>
        <v>36.666666666666664</v>
      </c>
      <c r="N46" s="1">
        <v>45</v>
      </c>
      <c r="O46" s="1">
        <f t="shared" si="4"/>
        <v>75</v>
      </c>
      <c r="P46" s="1">
        <f t="shared" si="5"/>
        <v>58.199999999999996</v>
      </c>
      <c r="Q46" s="1">
        <v>21</v>
      </c>
      <c r="R46" s="1">
        <f t="shared" si="6"/>
        <v>36.082474226804131</v>
      </c>
      <c r="S46" s="1">
        <v>80</v>
      </c>
      <c r="T46" s="18">
        <v>66</v>
      </c>
      <c r="U46" s="3">
        <f t="shared" si="7"/>
        <v>82.5</v>
      </c>
      <c r="V46" s="3">
        <f t="shared" si="8"/>
        <v>97.029702970297024</v>
      </c>
      <c r="W46" s="62">
        <v>101</v>
      </c>
      <c r="X46" s="62">
        <v>98</v>
      </c>
    </row>
    <row r="47" spans="1:24" hidden="1">
      <c r="A47" s="15">
        <v>46</v>
      </c>
      <c r="B47" s="5" t="s">
        <v>46</v>
      </c>
      <c r="C47" s="4" t="s">
        <v>67</v>
      </c>
      <c r="D47" s="8">
        <v>11211</v>
      </c>
      <c r="E47" s="1">
        <f t="shared" si="9"/>
        <v>2017.98</v>
      </c>
      <c r="F47" s="18">
        <v>1738</v>
      </c>
      <c r="G47" s="3">
        <f t="shared" si="10"/>
        <v>86.125729690086132</v>
      </c>
      <c r="H47" s="1">
        <v>136</v>
      </c>
      <c r="I47" s="18">
        <v>117</v>
      </c>
      <c r="J47" s="3">
        <f t="shared" si="11"/>
        <v>86.029411764705884</v>
      </c>
      <c r="K47" s="1">
        <v>43</v>
      </c>
      <c r="L47" s="1">
        <v>15</v>
      </c>
      <c r="M47" s="1">
        <f t="shared" si="3"/>
        <v>34.883720930232556</v>
      </c>
      <c r="N47" s="1">
        <v>34</v>
      </c>
      <c r="O47" s="1">
        <f t="shared" si="4"/>
        <v>79.069767441860463</v>
      </c>
      <c r="P47" s="1">
        <f t="shared" si="5"/>
        <v>41.71</v>
      </c>
      <c r="Q47" s="1">
        <v>15</v>
      </c>
      <c r="R47" s="1">
        <f t="shared" si="6"/>
        <v>35.962598897146968</v>
      </c>
      <c r="S47" s="1">
        <v>122</v>
      </c>
      <c r="T47" s="18">
        <v>99</v>
      </c>
      <c r="U47" s="3">
        <f t="shared" si="7"/>
        <v>81.147540983606561</v>
      </c>
      <c r="V47" s="3">
        <f t="shared" si="8"/>
        <v>92.631578947368425</v>
      </c>
      <c r="W47" s="62">
        <v>95</v>
      </c>
      <c r="X47" s="62">
        <v>88</v>
      </c>
    </row>
    <row r="48" spans="1:24" hidden="1">
      <c r="A48" s="15">
        <v>47</v>
      </c>
      <c r="B48" s="5" t="s">
        <v>46</v>
      </c>
      <c r="C48" s="4" t="s">
        <v>68</v>
      </c>
      <c r="D48" s="8">
        <v>7786</v>
      </c>
      <c r="E48" s="1">
        <f t="shared" si="9"/>
        <v>1401.48</v>
      </c>
      <c r="F48" s="18">
        <v>1239</v>
      </c>
      <c r="G48" s="3">
        <f t="shared" si="10"/>
        <v>88.406541655963693</v>
      </c>
      <c r="H48" s="1">
        <v>91.5</v>
      </c>
      <c r="I48" s="18">
        <v>103</v>
      </c>
      <c r="J48" s="3">
        <f t="shared" si="11"/>
        <v>112.56830601092895</v>
      </c>
      <c r="K48" s="1">
        <v>52</v>
      </c>
      <c r="L48" s="1">
        <v>7</v>
      </c>
      <c r="M48" s="1">
        <f t="shared" si="3"/>
        <v>13.461538461538462</v>
      </c>
      <c r="N48" s="1">
        <v>38</v>
      </c>
      <c r="O48" s="1">
        <f t="shared" si="4"/>
        <v>73.076923076923066</v>
      </c>
      <c r="P48" s="1">
        <f t="shared" si="5"/>
        <v>50.44</v>
      </c>
      <c r="Q48" s="1">
        <v>12</v>
      </c>
      <c r="R48" s="1">
        <f t="shared" si="6"/>
        <v>23.790642347343379</v>
      </c>
      <c r="S48" s="1">
        <v>83</v>
      </c>
      <c r="T48" s="18">
        <v>54</v>
      </c>
      <c r="U48" s="3">
        <f t="shared" si="7"/>
        <v>65.060240963855421</v>
      </c>
      <c r="V48" s="3">
        <f t="shared" si="8"/>
        <v>72</v>
      </c>
      <c r="W48" s="62">
        <v>50</v>
      </c>
      <c r="X48" s="62">
        <v>36</v>
      </c>
    </row>
    <row r="49" spans="1:24" hidden="1">
      <c r="A49" s="15">
        <v>48</v>
      </c>
      <c r="B49" s="5" t="s">
        <v>46</v>
      </c>
      <c r="C49" s="4" t="s">
        <v>69</v>
      </c>
      <c r="D49" s="8">
        <v>6732</v>
      </c>
      <c r="E49" s="1">
        <f t="shared" si="9"/>
        <v>1211.76</v>
      </c>
      <c r="F49" s="18">
        <v>1063</v>
      </c>
      <c r="G49" s="3">
        <f t="shared" si="10"/>
        <v>87.723641645210265</v>
      </c>
      <c r="H49" s="1">
        <v>100.3</v>
      </c>
      <c r="I49" s="18">
        <v>109</v>
      </c>
      <c r="J49" s="3">
        <f t="shared" si="11"/>
        <v>108.67397806580259</v>
      </c>
      <c r="K49" s="1">
        <v>88</v>
      </c>
      <c r="L49" s="1">
        <v>9</v>
      </c>
      <c r="M49" s="1">
        <f t="shared" si="3"/>
        <v>10.227272727272728</v>
      </c>
      <c r="N49" s="1">
        <v>15</v>
      </c>
      <c r="O49" s="1">
        <f t="shared" si="4"/>
        <v>17.045454545454543</v>
      </c>
      <c r="P49" s="1">
        <f t="shared" si="5"/>
        <v>85.36</v>
      </c>
      <c r="Q49" s="1">
        <v>21</v>
      </c>
      <c r="R49" s="1">
        <f t="shared" si="6"/>
        <v>24.601686972820993</v>
      </c>
      <c r="S49" s="1">
        <v>91</v>
      </c>
      <c r="T49" s="18">
        <v>106</v>
      </c>
      <c r="U49" s="3">
        <f t="shared" si="7"/>
        <v>116.4835164835165</v>
      </c>
      <c r="V49" s="3">
        <f t="shared" si="8"/>
        <v>90.909090909090907</v>
      </c>
      <c r="W49" s="62">
        <v>88</v>
      </c>
      <c r="X49" s="62">
        <v>80</v>
      </c>
    </row>
    <row r="50" spans="1:24" hidden="1">
      <c r="A50" s="15">
        <v>49</v>
      </c>
      <c r="B50" s="5" t="s">
        <v>46</v>
      </c>
      <c r="C50" s="4" t="s">
        <v>70</v>
      </c>
      <c r="D50" s="8">
        <v>8596</v>
      </c>
      <c r="E50" s="1">
        <f t="shared" si="9"/>
        <v>1547.28</v>
      </c>
      <c r="F50" s="18">
        <v>1455</v>
      </c>
      <c r="G50" s="3">
        <f t="shared" si="10"/>
        <v>94.035985729796806</v>
      </c>
      <c r="H50" s="1">
        <v>113.5</v>
      </c>
      <c r="I50" s="18">
        <v>122</v>
      </c>
      <c r="J50" s="3">
        <f t="shared" si="11"/>
        <v>107.48898678414096</v>
      </c>
      <c r="K50" s="1">
        <v>86</v>
      </c>
      <c r="L50" s="1">
        <v>20</v>
      </c>
      <c r="M50" s="1">
        <f t="shared" si="3"/>
        <v>23.255813953488371</v>
      </c>
      <c r="N50" s="1">
        <v>28</v>
      </c>
      <c r="O50" s="1">
        <f t="shared" si="4"/>
        <v>32.558139534883722</v>
      </c>
      <c r="P50" s="1">
        <f t="shared" si="5"/>
        <v>83.42</v>
      </c>
      <c r="Q50" s="1">
        <v>26</v>
      </c>
      <c r="R50" s="1">
        <f t="shared" si="6"/>
        <v>31.167585710860706</v>
      </c>
      <c r="S50" s="1">
        <v>103</v>
      </c>
      <c r="T50" s="18">
        <v>117</v>
      </c>
      <c r="U50" s="3">
        <f t="shared" si="7"/>
        <v>113.59223300970874</v>
      </c>
      <c r="V50" s="3">
        <f t="shared" si="8"/>
        <v>40.366972477064223</v>
      </c>
      <c r="W50" s="62">
        <v>109</v>
      </c>
      <c r="X50" s="62">
        <v>44</v>
      </c>
    </row>
    <row r="51" spans="1:24" hidden="1">
      <c r="A51" s="15">
        <v>50</v>
      </c>
      <c r="B51" s="5" t="s">
        <v>46</v>
      </c>
      <c r="C51" s="4" t="s">
        <v>71</v>
      </c>
      <c r="D51" s="8">
        <v>5474</v>
      </c>
      <c r="E51" s="1">
        <f t="shared" si="9"/>
        <v>985.31999999999994</v>
      </c>
      <c r="F51" s="18">
        <v>999</v>
      </c>
      <c r="G51" s="3">
        <f t="shared" si="10"/>
        <v>101.38838143953235</v>
      </c>
      <c r="H51" s="1">
        <v>88.2</v>
      </c>
      <c r="I51" s="18">
        <v>96</v>
      </c>
      <c r="J51" s="3">
        <f t="shared" si="11"/>
        <v>108.84353741496598</v>
      </c>
      <c r="K51" s="1">
        <v>68</v>
      </c>
      <c r="L51" s="1">
        <v>17</v>
      </c>
      <c r="M51" s="1">
        <f t="shared" si="3"/>
        <v>25</v>
      </c>
      <c r="N51" s="1">
        <v>55</v>
      </c>
      <c r="O51" s="1">
        <f t="shared" si="4"/>
        <v>80.882352941176478</v>
      </c>
      <c r="P51" s="1">
        <f t="shared" si="5"/>
        <v>65.959999999999994</v>
      </c>
      <c r="Q51" s="1">
        <v>19</v>
      </c>
      <c r="R51" s="1">
        <f t="shared" si="6"/>
        <v>28.805336567616742</v>
      </c>
      <c r="S51" s="1">
        <v>80</v>
      </c>
      <c r="T51" s="18">
        <v>77</v>
      </c>
      <c r="U51" s="3">
        <f t="shared" si="7"/>
        <v>96.25</v>
      </c>
      <c r="V51" s="3">
        <f t="shared" si="8"/>
        <v>89.705882352941174</v>
      </c>
      <c r="W51" s="62">
        <v>68</v>
      </c>
      <c r="X51" s="62">
        <v>61</v>
      </c>
    </row>
    <row r="52" spans="1:24" hidden="1">
      <c r="A52" s="15">
        <v>51</v>
      </c>
      <c r="B52" s="5" t="s">
        <v>46</v>
      </c>
      <c r="C52" s="4" t="s">
        <v>72</v>
      </c>
      <c r="D52" s="8">
        <v>5050</v>
      </c>
      <c r="E52" s="3">
        <f t="shared" si="9"/>
        <v>909</v>
      </c>
      <c r="F52" s="18">
        <v>906</v>
      </c>
      <c r="G52" s="3">
        <f t="shared" si="10"/>
        <v>99.669966996699671</v>
      </c>
      <c r="H52" s="1">
        <v>77.2</v>
      </c>
      <c r="I52" s="18">
        <v>71</v>
      </c>
      <c r="J52" s="3">
        <f t="shared" si="11"/>
        <v>91.968911917098438</v>
      </c>
      <c r="K52" s="3">
        <v>49</v>
      </c>
      <c r="L52" s="3">
        <v>18</v>
      </c>
      <c r="M52" s="1">
        <f t="shared" si="3"/>
        <v>36.734693877551024</v>
      </c>
      <c r="N52" s="3">
        <v>31</v>
      </c>
      <c r="O52" s="1">
        <f t="shared" si="4"/>
        <v>63.265306122448983</v>
      </c>
      <c r="P52" s="3">
        <f t="shared" si="5"/>
        <v>47.53</v>
      </c>
      <c r="Q52" s="3">
        <v>20</v>
      </c>
      <c r="R52" s="1">
        <f t="shared" si="6"/>
        <v>42.078687144961073</v>
      </c>
      <c r="S52" s="1">
        <v>70</v>
      </c>
      <c r="T52" s="18">
        <v>82</v>
      </c>
      <c r="U52" s="3">
        <f t="shared" si="7"/>
        <v>117.14285714285715</v>
      </c>
      <c r="V52" s="3">
        <f t="shared" si="8"/>
        <v>86.79245283018868</v>
      </c>
      <c r="W52" s="62">
        <v>53</v>
      </c>
      <c r="X52" s="62">
        <v>46</v>
      </c>
    </row>
    <row r="53" spans="1:24" hidden="1">
      <c r="A53" s="15">
        <v>52</v>
      </c>
      <c r="B53" s="5" t="s">
        <v>46</v>
      </c>
      <c r="C53" s="6" t="s">
        <v>73</v>
      </c>
      <c r="D53" s="8">
        <v>7300</v>
      </c>
      <c r="E53" s="7">
        <f t="shared" si="9"/>
        <v>1314</v>
      </c>
      <c r="F53" s="18">
        <v>1076</v>
      </c>
      <c r="G53" s="7">
        <f t="shared" si="10"/>
        <v>81.887366818873659</v>
      </c>
      <c r="H53" s="1">
        <v>113.5</v>
      </c>
      <c r="I53" s="18">
        <v>89</v>
      </c>
      <c r="J53" s="7">
        <f t="shared" si="11"/>
        <v>78.414096916299556</v>
      </c>
      <c r="K53" s="1">
        <v>70</v>
      </c>
      <c r="L53" s="1">
        <v>16</v>
      </c>
      <c r="M53" s="1">
        <f t="shared" si="3"/>
        <v>22.857142857142858</v>
      </c>
      <c r="N53" s="1">
        <v>36</v>
      </c>
      <c r="O53" s="1">
        <f t="shared" si="4"/>
        <v>51.428571428571423</v>
      </c>
      <c r="P53" s="1">
        <f t="shared" si="5"/>
        <v>67.899999999999991</v>
      </c>
      <c r="Q53" s="1">
        <v>21</v>
      </c>
      <c r="R53" s="1">
        <f t="shared" si="6"/>
        <v>30.927835051546392</v>
      </c>
      <c r="S53" s="1">
        <v>103</v>
      </c>
      <c r="T53" s="18">
        <v>94</v>
      </c>
      <c r="U53" s="7">
        <f t="shared" si="7"/>
        <v>91.262135922330103</v>
      </c>
      <c r="V53" s="3">
        <f t="shared" si="8"/>
        <v>83.168316831683171</v>
      </c>
      <c r="W53" s="62">
        <v>101</v>
      </c>
      <c r="X53" s="62">
        <v>84</v>
      </c>
    </row>
    <row r="54" spans="1:24" hidden="1">
      <c r="A54" s="15">
        <v>53</v>
      </c>
      <c r="B54" s="5" t="s">
        <v>46</v>
      </c>
      <c r="C54" s="4" t="s">
        <v>74</v>
      </c>
      <c r="D54" s="8">
        <f>11406+72</f>
        <v>11478</v>
      </c>
      <c r="E54" s="1">
        <f t="shared" si="9"/>
        <v>2066.04</v>
      </c>
      <c r="F54" s="18">
        <v>2149</v>
      </c>
      <c r="G54" s="3">
        <f t="shared" si="10"/>
        <v>104.01541112466361</v>
      </c>
      <c r="H54" s="1">
        <v>152</v>
      </c>
      <c r="I54" s="18">
        <v>150</v>
      </c>
      <c r="J54" s="3">
        <f t="shared" si="11"/>
        <v>98.68421052631578</v>
      </c>
      <c r="K54" s="1">
        <v>115</v>
      </c>
      <c r="L54" s="1">
        <v>28</v>
      </c>
      <c r="M54" s="1">
        <f t="shared" si="3"/>
        <v>24.347826086956523</v>
      </c>
      <c r="N54" s="1">
        <v>0</v>
      </c>
      <c r="O54" s="1">
        <f t="shared" si="4"/>
        <v>0</v>
      </c>
      <c r="P54" s="1">
        <f t="shared" si="5"/>
        <v>111.55</v>
      </c>
      <c r="Q54" s="1">
        <v>35</v>
      </c>
      <c r="R54" s="1">
        <f t="shared" si="6"/>
        <v>31.376064545047065</v>
      </c>
      <c r="S54" s="1">
        <v>138</v>
      </c>
      <c r="T54" s="18">
        <v>136</v>
      </c>
      <c r="U54" s="3">
        <f t="shared" si="7"/>
        <v>98.550724637681171</v>
      </c>
      <c r="V54" s="3">
        <f t="shared" si="8"/>
        <v>71.774193548387103</v>
      </c>
      <c r="W54" s="62">
        <v>124</v>
      </c>
      <c r="X54" s="62">
        <v>89</v>
      </c>
    </row>
    <row r="55" spans="1:24" hidden="1">
      <c r="A55" s="23">
        <v>54</v>
      </c>
      <c r="B55" s="24" t="s">
        <v>46</v>
      </c>
      <c r="C55" s="44" t="s">
        <v>75</v>
      </c>
      <c r="D55" s="22">
        <v>6705</v>
      </c>
      <c r="E55" s="26">
        <f t="shared" si="9"/>
        <v>1206.8999999999999</v>
      </c>
      <c r="F55" s="27">
        <v>1229</v>
      </c>
      <c r="G55" s="28">
        <f t="shared" si="10"/>
        <v>101.83113762532108</v>
      </c>
      <c r="H55" s="26">
        <v>92.6</v>
      </c>
      <c r="I55" s="27">
        <v>78</v>
      </c>
      <c r="J55" s="28">
        <f t="shared" si="11"/>
        <v>84.233261339092877</v>
      </c>
      <c r="K55" s="26">
        <v>53</v>
      </c>
      <c r="L55" s="26">
        <v>3</v>
      </c>
      <c r="M55" s="26">
        <f t="shared" si="3"/>
        <v>5.6603773584905666</v>
      </c>
      <c r="N55" s="26">
        <v>0</v>
      </c>
      <c r="O55" s="26">
        <f t="shared" si="4"/>
        <v>0</v>
      </c>
      <c r="P55" s="26">
        <f t="shared" si="5"/>
        <v>51.41</v>
      </c>
      <c r="Q55" s="26">
        <v>18</v>
      </c>
      <c r="R55" s="26">
        <f t="shared" si="6"/>
        <v>35.012643454580825</v>
      </c>
      <c r="S55" s="26">
        <v>84</v>
      </c>
      <c r="T55" s="27">
        <v>85</v>
      </c>
      <c r="U55" s="28">
        <f t="shared" si="7"/>
        <v>101.19047619047619</v>
      </c>
      <c r="V55" s="3">
        <f t="shared" si="8"/>
        <v>49.275362318840578</v>
      </c>
      <c r="W55" s="63">
        <v>69</v>
      </c>
      <c r="X55" s="63">
        <v>34</v>
      </c>
    </row>
    <row r="56" spans="1:24" hidden="1">
      <c r="A56" s="15">
        <v>55</v>
      </c>
      <c r="B56" s="5" t="s">
        <v>46</v>
      </c>
      <c r="C56" s="4" t="s">
        <v>76</v>
      </c>
      <c r="D56" s="8">
        <v>8535</v>
      </c>
      <c r="E56" s="1">
        <f t="shared" si="9"/>
        <v>1536.3</v>
      </c>
      <c r="F56" s="18">
        <v>1437</v>
      </c>
      <c r="G56" s="3">
        <f t="shared" si="10"/>
        <v>93.536418668228862</v>
      </c>
      <c r="H56" s="1">
        <v>139</v>
      </c>
      <c r="I56" s="18">
        <v>123</v>
      </c>
      <c r="J56" s="3">
        <f t="shared" si="11"/>
        <v>88.489208633093526</v>
      </c>
      <c r="K56" s="1">
        <v>96</v>
      </c>
      <c r="L56" s="1">
        <v>31</v>
      </c>
      <c r="M56" s="1">
        <f t="shared" si="3"/>
        <v>32.291666666666671</v>
      </c>
      <c r="N56" s="1">
        <v>66</v>
      </c>
      <c r="O56" s="1">
        <f t="shared" si="4"/>
        <v>68.75</v>
      </c>
      <c r="P56" s="1">
        <f t="shared" si="5"/>
        <v>93.12</v>
      </c>
      <c r="Q56" s="1">
        <v>33</v>
      </c>
      <c r="R56" s="1">
        <f t="shared" si="6"/>
        <v>35.4381443298969</v>
      </c>
      <c r="S56" s="1">
        <v>126</v>
      </c>
      <c r="T56" s="18">
        <v>120</v>
      </c>
      <c r="U56" s="3">
        <f t="shared" si="7"/>
        <v>95.238095238095227</v>
      </c>
      <c r="V56" s="3">
        <f t="shared" si="8"/>
        <v>87.128712871287135</v>
      </c>
      <c r="W56" s="62">
        <v>101</v>
      </c>
      <c r="X56" s="62">
        <v>88</v>
      </c>
    </row>
    <row r="57" spans="1:24" hidden="1">
      <c r="A57" s="15">
        <v>56</v>
      </c>
      <c r="B57" s="5" t="s">
        <v>46</v>
      </c>
      <c r="C57" s="4" t="s">
        <v>77</v>
      </c>
      <c r="D57" s="8">
        <v>6850</v>
      </c>
      <c r="E57" s="1">
        <f t="shared" si="9"/>
        <v>1233</v>
      </c>
      <c r="F57" s="18">
        <v>1274</v>
      </c>
      <c r="G57" s="3">
        <f t="shared" si="10"/>
        <v>103.32522303325223</v>
      </c>
      <c r="H57" s="1">
        <v>92.6</v>
      </c>
      <c r="I57" s="18">
        <v>89</v>
      </c>
      <c r="J57" s="3">
        <f t="shared" si="11"/>
        <v>96.112311015118806</v>
      </c>
      <c r="K57" s="1">
        <v>62</v>
      </c>
      <c r="L57" s="1">
        <v>9</v>
      </c>
      <c r="M57" s="1">
        <f t="shared" si="3"/>
        <v>14.516129032258066</v>
      </c>
      <c r="N57" s="1">
        <v>8</v>
      </c>
      <c r="O57" s="1">
        <f t="shared" si="4"/>
        <v>12.903225806451612</v>
      </c>
      <c r="P57" s="1">
        <f t="shared" si="5"/>
        <v>60.14</v>
      </c>
      <c r="Q57" s="1">
        <v>17</v>
      </c>
      <c r="R57" s="1">
        <f t="shared" si="6"/>
        <v>28.267376122381112</v>
      </c>
      <c r="S57" s="1">
        <v>84</v>
      </c>
      <c r="T57" s="18">
        <v>83</v>
      </c>
      <c r="U57" s="3">
        <f t="shared" si="7"/>
        <v>98.80952380952381</v>
      </c>
      <c r="V57" s="3">
        <f t="shared" si="8"/>
        <v>82.089552238805965</v>
      </c>
      <c r="W57" s="62">
        <v>67</v>
      </c>
      <c r="X57" s="62">
        <v>55</v>
      </c>
    </row>
    <row r="58" spans="1:24" hidden="1">
      <c r="A58" s="15">
        <v>57</v>
      </c>
      <c r="B58" s="5" t="s">
        <v>46</v>
      </c>
      <c r="C58" s="4" t="s">
        <v>78</v>
      </c>
      <c r="D58" s="8">
        <v>7752</v>
      </c>
      <c r="E58" s="1">
        <f t="shared" si="9"/>
        <v>1395.36</v>
      </c>
      <c r="F58" s="18">
        <v>1393</v>
      </c>
      <c r="G58" s="3">
        <f t="shared" si="10"/>
        <v>99.830868019722516</v>
      </c>
      <c r="H58" s="1">
        <v>91.5</v>
      </c>
      <c r="I58" s="18">
        <v>89</v>
      </c>
      <c r="J58" s="3">
        <f t="shared" si="11"/>
        <v>97.267759562841533</v>
      </c>
      <c r="K58" s="1">
        <v>71</v>
      </c>
      <c r="L58" s="1">
        <v>30</v>
      </c>
      <c r="M58" s="1">
        <f t="shared" si="3"/>
        <v>42.25352112676056</v>
      </c>
      <c r="N58" s="1">
        <v>41</v>
      </c>
      <c r="O58" s="1">
        <f t="shared" si="4"/>
        <v>57.74647887323944</v>
      </c>
      <c r="P58" s="1">
        <f t="shared" si="5"/>
        <v>68.87</v>
      </c>
      <c r="Q58" s="1">
        <v>18</v>
      </c>
      <c r="R58" s="1">
        <f t="shared" si="6"/>
        <v>26.136198635109626</v>
      </c>
      <c r="S58" s="1">
        <v>83</v>
      </c>
      <c r="T58" s="18">
        <v>86</v>
      </c>
      <c r="U58" s="3">
        <f t="shared" si="7"/>
        <v>103.6144578313253</v>
      </c>
      <c r="V58" s="3">
        <f t="shared" si="8"/>
        <v>87.837837837837839</v>
      </c>
      <c r="W58" s="62">
        <v>74</v>
      </c>
      <c r="X58" s="62">
        <v>65</v>
      </c>
    </row>
    <row r="59" spans="1:24" hidden="1">
      <c r="A59" s="15">
        <v>58</v>
      </c>
      <c r="B59" s="5" t="s">
        <v>46</v>
      </c>
      <c r="C59" s="4" t="s">
        <v>79</v>
      </c>
      <c r="D59" s="8">
        <v>8700</v>
      </c>
      <c r="E59" s="1">
        <f t="shared" si="9"/>
        <v>1566</v>
      </c>
      <c r="F59" s="18">
        <v>1681</v>
      </c>
      <c r="G59" s="3">
        <f t="shared" si="10"/>
        <v>107.34355044699872</v>
      </c>
      <c r="H59" s="1">
        <v>114</v>
      </c>
      <c r="I59" s="18">
        <v>110</v>
      </c>
      <c r="J59" s="3">
        <f t="shared" si="11"/>
        <v>96.491228070175438</v>
      </c>
      <c r="K59" s="1">
        <v>87</v>
      </c>
      <c r="L59" s="1">
        <v>29</v>
      </c>
      <c r="M59" s="1">
        <f t="shared" si="3"/>
        <v>33.333333333333329</v>
      </c>
      <c r="N59" s="1">
        <v>0</v>
      </c>
      <c r="O59" s="1">
        <f t="shared" si="4"/>
        <v>0</v>
      </c>
      <c r="P59" s="1">
        <f t="shared" si="5"/>
        <v>84.39</v>
      </c>
      <c r="Q59" s="1">
        <v>28</v>
      </c>
      <c r="R59" s="1">
        <f t="shared" si="6"/>
        <v>33.179286645337122</v>
      </c>
      <c r="S59" s="1">
        <v>102</v>
      </c>
      <c r="T59" s="18">
        <v>101</v>
      </c>
      <c r="U59" s="3">
        <f t="shared" si="7"/>
        <v>99.019607843137265</v>
      </c>
      <c r="V59" s="3">
        <f t="shared" si="8"/>
        <v>88.421052631578945</v>
      </c>
      <c r="W59" s="62">
        <v>95</v>
      </c>
      <c r="X59" s="62">
        <v>84</v>
      </c>
    </row>
    <row r="60" spans="1:24" hidden="1">
      <c r="A60" s="15">
        <v>59</v>
      </c>
      <c r="B60" s="5" t="s">
        <v>46</v>
      </c>
      <c r="C60" s="4" t="s">
        <v>80</v>
      </c>
      <c r="D60" s="8">
        <v>5374</v>
      </c>
      <c r="E60" s="1">
        <f t="shared" si="9"/>
        <v>967.31999999999994</v>
      </c>
      <c r="F60" s="18">
        <v>1092</v>
      </c>
      <c r="G60" s="3">
        <f t="shared" si="10"/>
        <v>112.88921969978911</v>
      </c>
      <c r="H60" s="1">
        <v>72.8</v>
      </c>
      <c r="I60" s="18">
        <v>71</v>
      </c>
      <c r="J60" s="3">
        <f t="shared" si="11"/>
        <v>97.52747252747254</v>
      </c>
      <c r="K60" s="1">
        <v>57</v>
      </c>
      <c r="L60" s="1">
        <v>18</v>
      </c>
      <c r="M60" s="1">
        <f t="shared" si="3"/>
        <v>31.578947368421051</v>
      </c>
      <c r="N60" s="1">
        <v>21</v>
      </c>
      <c r="O60" s="1">
        <f t="shared" si="4"/>
        <v>36.84210526315789</v>
      </c>
      <c r="P60" s="1">
        <f t="shared" si="5"/>
        <v>55.29</v>
      </c>
      <c r="Q60" s="1">
        <v>18</v>
      </c>
      <c r="R60" s="1">
        <f t="shared" si="6"/>
        <v>32.555615843733044</v>
      </c>
      <c r="S60" s="1">
        <v>66</v>
      </c>
      <c r="T60" s="18">
        <v>70</v>
      </c>
      <c r="U60" s="3">
        <f t="shared" si="7"/>
        <v>106.06060606060606</v>
      </c>
      <c r="V60" s="3">
        <f t="shared" si="8"/>
        <v>97.058823529411768</v>
      </c>
      <c r="W60" s="62">
        <v>68</v>
      </c>
      <c r="X60" s="62">
        <v>66</v>
      </c>
    </row>
    <row r="61" spans="1:24" hidden="1">
      <c r="A61" s="15">
        <v>60</v>
      </c>
      <c r="B61" s="5" t="s">
        <v>46</v>
      </c>
      <c r="C61" s="4" t="s">
        <v>81</v>
      </c>
      <c r="D61" s="8">
        <v>6404</v>
      </c>
      <c r="E61" s="1">
        <f t="shared" si="9"/>
        <v>1152.72</v>
      </c>
      <c r="F61" s="18">
        <v>1168</v>
      </c>
      <c r="G61" s="3">
        <f t="shared" si="10"/>
        <v>101.32556041363037</v>
      </c>
      <c r="H61" s="1">
        <v>97</v>
      </c>
      <c r="I61" s="18">
        <v>82</v>
      </c>
      <c r="J61" s="3">
        <f t="shared" si="11"/>
        <v>84.536082474226802</v>
      </c>
      <c r="K61" s="1">
        <v>63</v>
      </c>
      <c r="L61" s="1">
        <v>17</v>
      </c>
      <c r="M61" s="1">
        <f t="shared" si="3"/>
        <v>26.984126984126984</v>
      </c>
      <c r="N61" s="1">
        <v>1</v>
      </c>
      <c r="O61" s="1">
        <f t="shared" si="4"/>
        <v>1.5873015873015872</v>
      </c>
      <c r="P61" s="1">
        <f t="shared" si="5"/>
        <v>61.11</v>
      </c>
      <c r="Q61" s="1">
        <v>23</v>
      </c>
      <c r="R61" s="1">
        <f t="shared" si="6"/>
        <v>37.637047946326298</v>
      </c>
      <c r="S61" s="1">
        <v>88</v>
      </c>
      <c r="T61" s="18">
        <v>90</v>
      </c>
      <c r="U61" s="3">
        <f t="shared" si="7"/>
        <v>102.27272727272727</v>
      </c>
      <c r="V61" s="3">
        <f t="shared" si="8"/>
        <v>50.877192982456137</v>
      </c>
      <c r="W61" s="62">
        <v>57</v>
      </c>
      <c r="X61" s="62">
        <v>29</v>
      </c>
    </row>
    <row r="62" spans="1:24" hidden="1">
      <c r="A62" s="15">
        <v>61</v>
      </c>
      <c r="B62" s="5" t="s">
        <v>82</v>
      </c>
      <c r="C62" s="8" t="s">
        <v>83</v>
      </c>
      <c r="D62" s="5">
        <v>8615</v>
      </c>
      <c r="E62" s="9">
        <f t="shared" si="9"/>
        <v>1550.7</v>
      </c>
      <c r="F62" s="18">
        <v>2085</v>
      </c>
      <c r="G62" s="3">
        <f t="shared" si="10"/>
        <v>134.45540723544204</v>
      </c>
      <c r="H62" s="5">
        <v>180</v>
      </c>
      <c r="I62" s="18">
        <v>158</v>
      </c>
      <c r="J62" s="3">
        <f t="shared" si="11"/>
        <v>87.777777777777771</v>
      </c>
      <c r="K62" s="1">
        <v>129</v>
      </c>
      <c r="L62" s="1">
        <v>44</v>
      </c>
      <c r="M62" s="3">
        <f t="shared" si="3"/>
        <v>34.108527131782942</v>
      </c>
      <c r="N62" s="1">
        <v>82</v>
      </c>
      <c r="O62" s="3">
        <f t="shared" si="4"/>
        <v>63.565891472868216</v>
      </c>
      <c r="P62" s="3">
        <f t="shared" si="5"/>
        <v>125.13</v>
      </c>
      <c r="Q62" s="1">
        <v>36</v>
      </c>
      <c r="R62" s="3">
        <f t="shared" si="6"/>
        <v>28.770079117717572</v>
      </c>
      <c r="S62" s="5">
        <v>168</v>
      </c>
      <c r="T62" s="18">
        <v>144</v>
      </c>
      <c r="U62" s="3">
        <f t="shared" si="7"/>
        <v>85.714285714285708</v>
      </c>
      <c r="V62" s="3">
        <f t="shared" si="8"/>
        <v>97.468354430379748</v>
      </c>
      <c r="W62" s="62">
        <v>158</v>
      </c>
      <c r="X62" s="62">
        <v>154</v>
      </c>
    </row>
    <row r="63" spans="1:24" hidden="1">
      <c r="A63" s="15">
        <v>62</v>
      </c>
      <c r="B63" s="5" t="s">
        <v>82</v>
      </c>
      <c r="C63" s="8" t="s">
        <v>84</v>
      </c>
      <c r="D63" s="5">
        <v>10305</v>
      </c>
      <c r="E63" s="9">
        <f t="shared" si="9"/>
        <v>1854.8999999999999</v>
      </c>
      <c r="F63" s="18">
        <v>2450</v>
      </c>
      <c r="G63" s="3">
        <f t="shared" si="10"/>
        <v>132.08259205348</v>
      </c>
      <c r="H63" s="5">
        <v>192</v>
      </c>
      <c r="I63" s="18">
        <v>194</v>
      </c>
      <c r="J63" s="3">
        <f t="shared" si="11"/>
        <v>101.04166666666667</v>
      </c>
      <c r="K63" s="1">
        <v>150</v>
      </c>
      <c r="L63" s="1">
        <v>58</v>
      </c>
      <c r="M63" s="3">
        <f t="shared" si="3"/>
        <v>38.666666666666664</v>
      </c>
      <c r="N63" s="1">
        <v>115</v>
      </c>
      <c r="O63" s="3">
        <f t="shared" si="4"/>
        <v>76.666666666666671</v>
      </c>
      <c r="P63" s="3">
        <f t="shared" si="5"/>
        <v>145.5</v>
      </c>
      <c r="Q63" s="1">
        <v>54</v>
      </c>
      <c r="R63" s="3">
        <f t="shared" si="6"/>
        <v>37.113402061855673</v>
      </c>
      <c r="S63" s="5">
        <v>175</v>
      </c>
      <c r="T63" s="18">
        <v>204</v>
      </c>
      <c r="U63" s="3">
        <f t="shared" si="7"/>
        <v>116.57142857142857</v>
      </c>
      <c r="V63" s="3">
        <f t="shared" si="8"/>
        <v>88.571428571428569</v>
      </c>
      <c r="W63" s="62">
        <v>175</v>
      </c>
      <c r="X63" s="62">
        <v>155</v>
      </c>
    </row>
    <row r="64" spans="1:24" hidden="1">
      <c r="A64" s="15">
        <v>63</v>
      </c>
      <c r="B64" s="5" t="s">
        <v>82</v>
      </c>
      <c r="C64" s="8" t="s">
        <v>85</v>
      </c>
      <c r="D64" s="5">
        <v>10315</v>
      </c>
      <c r="E64" s="9">
        <f t="shared" si="9"/>
        <v>1856.6999999999998</v>
      </c>
      <c r="F64" s="18">
        <v>2007</v>
      </c>
      <c r="G64" s="3">
        <f t="shared" si="10"/>
        <v>108.09500727096462</v>
      </c>
      <c r="H64" s="5">
        <v>136</v>
      </c>
      <c r="I64" s="18">
        <v>154</v>
      </c>
      <c r="J64" s="3">
        <f t="shared" si="11"/>
        <v>113.23529411764706</v>
      </c>
      <c r="K64" s="1">
        <v>96</v>
      </c>
      <c r="L64" s="1">
        <v>15</v>
      </c>
      <c r="M64" s="3">
        <f t="shared" si="3"/>
        <v>15.625</v>
      </c>
      <c r="N64" s="1">
        <v>47</v>
      </c>
      <c r="O64" s="3">
        <f t="shared" si="4"/>
        <v>48.958333333333329</v>
      </c>
      <c r="P64" s="3">
        <f t="shared" si="5"/>
        <v>93.12</v>
      </c>
      <c r="Q64" s="1">
        <v>20</v>
      </c>
      <c r="R64" s="3">
        <f t="shared" si="6"/>
        <v>21.477663230240548</v>
      </c>
      <c r="S64" s="5">
        <v>124</v>
      </c>
      <c r="T64" s="18">
        <v>126</v>
      </c>
      <c r="U64" s="3">
        <f t="shared" si="7"/>
        <v>101.61290322580645</v>
      </c>
      <c r="V64" s="3">
        <f t="shared" si="8"/>
        <v>91.964285714285708</v>
      </c>
      <c r="W64" s="62">
        <v>112</v>
      </c>
      <c r="X64" s="62">
        <v>103</v>
      </c>
    </row>
    <row r="65" spans="1:24" hidden="1">
      <c r="A65" s="15">
        <v>64</v>
      </c>
      <c r="B65" s="5" t="s">
        <v>82</v>
      </c>
      <c r="C65" s="8" t="s">
        <v>86</v>
      </c>
      <c r="D65" s="5">
        <v>6744</v>
      </c>
      <c r="E65" s="9">
        <f t="shared" si="9"/>
        <v>1213.9199999999998</v>
      </c>
      <c r="F65" s="18">
        <v>1907</v>
      </c>
      <c r="G65" s="3">
        <f t="shared" si="10"/>
        <v>157.09437195202324</v>
      </c>
      <c r="H65" s="5">
        <v>91</v>
      </c>
      <c r="I65" s="18">
        <v>94</v>
      </c>
      <c r="J65" s="3">
        <f t="shared" si="11"/>
        <v>103.29670329670331</v>
      </c>
      <c r="K65" s="1">
        <v>63</v>
      </c>
      <c r="L65" s="1">
        <v>16</v>
      </c>
      <c r="M65" s="3">
        <f t="shared" si="3"/>
        <v>25.396825396825395</v>
      </c>
      <c r="N65" s="1">
        <v>36</v>
      </c>
      <c r="O65" s="3">
        <f t="shared" si="4"/>
        <v>57.142857142857139</v>
      </c>
      <c r="P65" s="3">
        <f t="shared" si="5"/>
        <v>61.11</v>
      </c>
      <c r="Q65" s="1">
        <v>4</v>
      </c>
      <c r="R65" s="3">
        <f t="shared" si="6"/>
        <v>6.545573555882835</v>
      </c>
      <c r="S65" s="5">
        <v>84</v>
      </c>
      <c r="T65" s="18">
        <v>61</v>
      </c>
      <c r="U65" s="3">
        <f t="shared" si="7"/>
        <v>72.61904761904762</v>
      </c>
      <c r="V65" s="3">
        <f t="shared" si="8"/>
        <v>80</v>
      </c>
      <c r="W65" s="62">
        <v>70</v>
      </c>
      <c r="X65" s="62">
        <v>56</v>
      </c>
    </row>
    <row r="66" spans="1:24" hidden="1">
      <c r="A66" s="23">
        <v>65</v>
      </c>
      <c r="B66" s="24" t="s">
        <v>82</v>
      </c>
      <c r="C66" s="30" t="s">
        <v>87</v>
      </c>
      <c r="D66" s="24">
        <v>9484</v>
      </c>
      <c r="E66" s="31">
        <f t="shared" si="9"/>
        <v>1707.12</v>
      </c>
      <c r="F66" s="27">
        <v>2162</v>
      </c>
      <c r="G66" s="28">
        <f t="shared" si="10"/>
        <v>126.64604714372744</v>
      </c>
      <c r="H66" s="24">
        <v>128</v>
      </c>
      <c r="I66" s="27">
        <v>123</v>
      </c>
      <c r="J66" s="28">
        <f t="shared" si="11"/>
        <v>96.09375</v>
      </c>
      <c r="K66" s="26">
        <v>95</v>
      </c>
      <c r="L66" s="26">
        <v>20</v>
      </c>
      <c r="M66" s="28">
        <f t="shared" ref="M66:M129" si="12">L66/K66*100</f>
        <v>21.052631578947366</v>
      </c>
      <c r="N66" s="26">
        <v>0</v>
      </c>
      <c r="O66" s="28">
        <f t="shared" ref="O66:O129" si="13">N66/K66*100</f>
        <v>0</v>
      </c>
      <c r="P66" s="28">
        <f t="shared" ref="P66:P129" si="14">K66*97%</f>
        <v>92.149999999999991</v>
      </c>
      <c r="Q66" s="26">
        <v>26</v>
      </c>
      <c r="R66" s="28">
        <f t="shared" ref="R66:R129" si="15">Q66/P66*100</f>
        <v>28.214867064568637</v>
      </c>
      <c r="S66" s="24">
        <v>116</v>
      </c>
      <c r="T66" s="27">
        <v>106</v>
      </c>
      <c r="U66" s="28">
        <f t="shared" ref="U66:U129" si="16">T66/S66*100</f>
        <v>91.379310344827587</v>
      </c>
      <c r="V66" s="3">
        <f t="shared" si="8"/>
        <v>97.247706422018354</v>
      </c>
      <c r="W66" s="63">
        <v>109</v>
      </c>
      <c r="X66" s="63">
        <v>106</v>
      </c>
    </row>
    <row r="67" spans="1:24" hidden="1">
      <c r="A67" s="15">
        <v>66</v>
      </c>
      <c r="B67" s="5" t="s">
        <v>82</v>
      </c>
      <c r="C67" s="8" t="s">
        <v>88</v>
      </c>
      <c r="D67" s="5">
        <v>8060</v>
      </c>
      <c r="E67" s="9">
        <f t="shared" si="9"/>
        <v>1450.8</v>
      </c>
      <c r="F67" s="18">
        <v>2250</v>
      </c>
      <c r="G67" s="3">
        <f t="shared" si="10"/>
        <v>155.08684863523575</v>
      </c>
      <c r="H67" s="5">
        <v>179</v>
      </c>
      <c r="I67" s="18">
        <v>164</v>
      </c>
      <c r="J67" s="3">
        <f t="shared" si="11"/>
        <v>91.620111731843579</v>
      </c>
      <c r="K67" s="1">
        <v>131</v>
      </c>
      <c r="L67" s="1">
        <v>45</v>
      </c>
      <c r="M67" s="3">
        <f t="shared" si="12"/>
        <v>34.351145038167942</v>
      </c>
      <c r="N67" s="1">
        <v>82</v>
      </c>
      <c r="O67" s="3">
        <f t="shared" si="13"/>
        <v>62.595419847328252</v>
      </c>
      <c r="P67" s="3">
        <f t="shared" si="14"/>
        <v>127.07</v>
      </c>
      <c r="Q67" s="1">
        <v>45</v>
      </c>
      <c r="R67" s="3">
        <f t="shared" si="15"/>
        <v>35.413551585740144</v>
      </c>
      <c r="S67" s="5">
        <v>162</v>
      </c>
      <c r="T67" s="18">
        <v>169</v>
      </c>
      <c r="U67" s="3">
        <f t="shared" si="16"/>
        <v>104.32098765432099</v>
      </c>
      <c r="V67" s="3">
        <f t="shared" ref="V67:V130" si="17">X67*100/W67</f>
        <v>95.569620253164558</v>
      </c>
      <c r="W67" s="62">
        <v>158</v>
      </c>
      <c r="X67" s="62">
        <v>151</v>
      </c>
    </row>
    <row r="68" spans="1:24" hidden="1">
      <c r="A68" s="23">
        <v>67</v>
      </c>
      <c r="B68" s="24" t="s">
        <v>82</v>
      </c>
      <c r="C68" s="30" t="s">
        <v>89</v>
      </c>
      <c r="D68" s="24">
        <v>12989</v>
      </c>
      <c r="E68" s="31">
        <f t="shared" si="9"/>
        <v>2338.02</v>
      </c>
      <c r="F68" s="27">
        <v>3633</v>
      </c>
      <c r="G68" s="28">
        <f t="shared" si="10"/>
        <v>155.38789231914183</v>
      </c>
      <c r="H68" s="24">
        <v>177</v>
      </c>
      <c r="I68" s="27">
        <v>174</v>
      </c>
      <c r="J68" s="28">
        <f t="shared" si="11"/>
        <v>98.305084745762713</v>
      </c>
      <c r="K68" s="26">
        <v>141</v>
      </c>
      <c r="L68" s="26">
        <v>26</v>
      </c>
      <c r="M68" s="28">
        <f t="shared" si="12"/>
        <v>18.439716312056735</v>
      </c>
      <c r="N68" s="26">
        <v>0</v>
      </c>
      <c r="O68" s="28">
        <f t="shared" si="13"/>
        <v>0</v>
      </c>
      <c r="P68" s="28">
        <f t="shared" si="14"/>
        <v>136.77000000000001</v>
      </c>
      <c r="Q68" s="26">
        <v>42</v>
      </c>
      <c r="R68" s="28">
        <f t="shared" si="15"/>
        <v>30.708488703663082</v>
      </c>
      <c r="S68" s="24">
        <v>163</v>
      </c>
      <c r="T68" s="27">
        <v>152</v>
      </c>
      <c r="U68" s="28">
        <f t="shared" si="16"/>
        <v>93.251533742331276</v>
      </c>
      <c r="V68" s="3">
        <f t="shared" si="17"/>
        <v>75</v>
      </c>
      <c r="W68" s="63">
        <v>120</v>
      </c>
      <c r="X68" s="63">
        <v>90</v>
      </c>
    </row>
    <row r="69" spans="1:24" hidden="1">
      <c r="A69" s="15">
        <v>68</v>
      </c>
      <c r="B69" s="5" t="s">
        <v>82</v>
      </c>
      <c r="C69" s="8" t="s">
        <v>90</v>
      </c>
      <c r="D69" s="5">
        <v>10384</v>
      </c>
      <c r="E69" s="9">
        <f t="shared" si="9"/>
        <v>1869.12</v>
      </c>
      <c r="F69" s="18">
        <v>2328</v>
      </c>
      <c r="G69" s="3">
        <f t="shared" si="10"/>
        <v>124.55059065228558</v>
      </c>
      <c r="H69" s="5">
        <v>194</v>
      </c>
      <c r="I69" s="18">
        <v>163</v>
      </c>
      <c r="J69" s="3">
        <f t="shared" si="11"/>
        <v>84.020618556701038</v>
      </c>
      <c r="K69" s="1">
        <v>119</v>
      </c>
      <c r="L69" s="1">
        <v>36</v>
      </c>
      <c r="M69" s="3">
        <f t="shared" si="12"/>
        <v>30.252100840336134</v>
      </c>
      <c r="N69" s="1">
        <v>51</v>
      </c>
      <c r="O69" s="3">
        <f t="shared" si="13"/>
        <v>42.857142857142854</v>
      </c>
      <c r="P69" s="3">
        <f t="shared" si="14"/>
        <v>115.42999999999999</v>
      </c>
      <c r="Q69" s="1">
        <v>33</v>
      </c>
      <c r="R69" s="3">
        <f t="shared" si="15"/>
        <v>28.588755089664737</v>
      </c>
      <c r="S69" s="5">
        <v>176</v>
      </c>
      <c r="T69" s="18">
        <v>169</v>
      </c>
      <c r="U69" s="3">
        <f t="shared" si="16"/>
        <v>96.022727272727266</v>
      </c>
      <c r="V69" s="3">
        <f t="shared" si="17"/>
        <v>82.320441988950279</v>
      </c>
      <c r="W69" s="62">
        <v>181</v>
      </c>
      <c r="X69" s="62">
        <v>149</v>
      </c>
    </row>
    <row r="70" spans="1:24" hidden="1">
      <c r="A70" s="15">
        <v>69</v>
      </c>
      <c r="B70" s="5" t="s">
        <v>82</v>
      </c>
      <c r="C70" s="8" t="s">
        <v>91</v>
      </c>
      <c r="D70" s="5">
        <v>9928</v>
      </c>
      <c r="E70" s="9">
        <f t="shared" si="9"/>
        <v>1787.04</v>
      </c>
      <c r="F70" s="18">
        <v>2263</v>
      </c>
      <c r="G70" s="3">
        <f t="shared" si="10"/>
        <v>126.63398692810458</v>
      </c>
      <c r="H70" s="5">
        <v>153</v>
      </c>
      <c r="I70" s="18">
        <v>166</v>
      </c>
      <c r="J70" s="3">
        <f t="shared" si="11"/>
        <v>108.49673202614379</v>
      </c>
      <c r="K70" s="1">
        <v>114</v>
      </c>
      <c r="L70" s="1">
        <v>28</v>
      </c>
      <c r="M70" s="3">
        <f t="shared" si="12"/>
        <v>24.561403508771928</v>
      </c>
      <c r="N70" s="1">
        <v>61</v>
      </c>
      <c r="O70" s="3">
        <f t="shared" si="13"/>
        <v>53.508771929824562</v>
      </c>
      <c r="P70" s="3">
        <f t="shared" si="14"/>
        <v>110.58</v>
      </c>
      <c r="Q70" s="1">
        <v>31</v>
      </c>
      <c r="R70" s="3">
        <f t="shared" si="15"/>
        <v>28.034002532103454</v>
      </c>
      <c r="S70" s="5">
        <v>139</v>
      </c>
      <c r="T70" s="18">
        <v>141</v>
      </c>
      <c r="U70" s="3">
        <f t="shared" si="16"/>
        <v>101.43884892086331</v>
      </c>
      <c r="V70" s="3">
        <f t="shared" si="17"/>
        <v>91.851851851851848</v>
      </c>
      <c r="W70" s="62">
        <v>135</v>
      </c>
      <c r="X70" s="62">
        <v>124</v>
      </c>
    </row>
    <row r="71" spans="1:24" hidden="1">
      <c r="A71" s="15">
        <v>70</v>
      </c>
      <c r="B71" s="5" t="s">
        <v>82</v>
      </c>
      <c r="C71" s="8" t="s">
        <v>92</v>
      </c>
      <c r="D71" s="5">
        <v>7296</v>
      </c>
      <c r="E71" s="9">
        <f t="shared" si="9"/>
        <v>1313.28</v>
      </c>
      <c r="F71" s="18">
        <v>1325</v>
      </c>
      <c r="G71" s="3">
        <f t="shared" si="10"/>
        <v>100.89242202729045</v>
      </c>
      <c r="H71" s="5">
        <v>64</v>
      </c>
      <c r="I71" s="18">
        <v>65</v>
      </c>
      <c r="J71" s="3">
        <f t="shared" si="11"/>
        <v>101.5625</v>
      </c>
      <c r="K71" s="1">
        <v>45</v>
      </c>
      <c r="L71" s="1">
        <v>11</v>
      </c>
      <c r="M71" s="3">
        <f t="shared" si="12"/>
        <v>24.444444444444443</v>
      </c>
      <c r="N71" s="1">
        <v>40</v>
      </c>
      <c r="O71" s="3">
        <f t="shared" si="13"/>
        <v>88.888888888888886</v>
      </c>
      <c r="P71" s="3">
        <f t="shared" si="14"/>
        <v>43.65</v>
      </c>
      <c r="Q71" s="1">
        <v>11</v>
      </c>
      <c r="R71" s="3">
        <f t="shared" si="15"/>
        <v>25.200458190148911</v>
      </c>
      <c r="S71" s="5">
        <v>58</v>
      </c>
      <c r="T71" s="18">
        <v>64</v>
      </c>
      <c r="U71" s="3">
        <f t="shared" si="16"/>
        <v>110.34482758620689</v>
      </c>
      <c r="V71" s="3">
        <f t="shared" si="17"/>
        <v>87.931034482758619</v>
      </c>
      <c r="W71" s="62">
        <v>58</v>
      </c>
      <c r="X71" s="62">
        <v>51</v>
      </c>
    </row>
    <row r="72" spans="1:24" hidden="1">
      <c r="A72" s="15">
        <v>71</v>
      </c>
      <c r="B72" s="5" t="s">
        <v>82</v>
      </c>
      <c r="C72" s="8" t="s">
        <v>93</v>
      </c>
      <c r="D72" s="5">
        <v>9010</v>
      </c>
      <c r="E72" s="9">
        <f t="shared" si="9"/>
        <v>1621.8</v>
      </c>
      <c r="F72" s="18">
        <v>1790</v>
      </c>
      <c r="G72" s="3">
        <f t="shared" si="10"/>
        <v>110.3711925021581</v>
      </c>
      <c r="H72" s="5">
        <v>79</v>
      </c>
      <c r="I72" s="18">
        <v>122</v>
      </c>
      <c r="J72" s="3">
        <f t="shared" si="11"/>
        <v>154.43037974683546</v>
      </c>
      <c r="K72" s="1">
        <v>92</v>
      </c>
      <c r="L72" s="1">
        <v>25</v>
      </c>
      <c r="M72" s="3">
        <f t="shared" si="12"/>
        <v>27.173913043478258</v>
      </c>
      <c r="N72" s="1">
        <v>54</v>
      </c>
      <c r="O72" s="3">
        <f t="shared" si="13"/>
        <v>58.695652173913047</v>
      </c>
      <c r="P72" s="3">
        <f t="shared" si="14"/>
        <v>89.24</v>
      </c>
      <c r="Q72" s="1">
        <v>28</v>
      </c>
      <c r="R72" s="3">
        <f t="shared" si="15"/>
        <v>31.376064545047065</v>
      </c>
      <c r="S72" s="5">
        <v>71</v>
      </c>
      <c r="T72" s="18">
        <v>111</v>
      </c>
      <c r="U72" s="3">
        <f t="shared" si="16"/>
        <v>156.33802816901408</v>
      </c>
      <c r="V72" s="3">
        <f t="shared" si="17"/>
        <v>92.452830188679243</v>
      </c>
      <c r="W72" s="62">
        <v>106</v>
      </c>
      <c r="X72" s="62">
        <v>98</v>
      </c>
    </row>
    <row r="73" spans="1:24" hidden="1">
      <c r="A73" s="15">
        <v>72</v>
      </c>
      <c r="B73" s="5" t="s">
        <v>82</v>
      </c>
      <c r="C73" s="8" t="s">
        <v>94</v>
      </c>
      <c r="D73" s="5">
        <v>9093</v>
      </c>
      <c r="E73" s="9">
        <f t="shared" si="9"/>
        <v>1636.74</v>
      </c>
      <c r="F73" s="18">
        <v>1653</v>
      </c>
      <c r="G73" s="3">
        <f t="shared" si="10"/>
        <v>100.99343817588621</v>
      </c>
      <c r="H73" s="5">
        <v>124</v>
      </c>
      <c r="I73" s="18">
        <v>70</v>
      </c>
      <c r="J73" s="3">
        <f t="shared" si="11"/>
        <v>56.451612903225815</v>
      </c>
      <c r="K73" s="1">
        <v>43</v>
      </c>
      <c r="L73" s="1">
        <v>8</v>
      </c>
      <c r="M73" s="3">
        <f t="shared" si="12"/>
        <v>18.604651162790699</v>
      </c>
      <c r="N73" s="1">
        <v>20</v>
      </c>
      <c r="O73" s="3">
        <f t="shared" si="13"/>
        <v>46.511627906976742</v>
      </c>
      <c r="P73" s="3">
        <f t="shared" si="14"/>
        <v>41.71</v>
      </c>
      <c r="Q73" s="1">
        <v>15</v>
      </c>
      <c r="R73" s="3">
        <f t="shared" si="15"/>
        <v>35.962598897146968</v>
      </c>
      <c r="S73" s="5">
        <v>114</v>
      </c>
      <c r="T73" s="18">
        <v>63</v>
      </c>
      <c r="U73" s="3">
        <f t="shared" si="16"/>
        <v>55.26315789473685</v>
      </c>
      <c r="V73" s="3">
        <f t="shared" si="17"/>
        <v>83.63636363636364</v>
      </c>
      <c r="W73" s="62">
        <v>55</v>
      </c>
      <c r="X73" s="62">
        <v>46</v>
      </c>
    </row>
    <row r="74" spans="1:24" hidden="1">
      <c r="A74" s="15">
        <v>73</v>
      </c>
      <c r="B74" s="5" t="s">
        <v>82</v>
      </c>
      <c r="C74" s="8" t="s">
        <v>95</v>
      </c>
      <c r="D74" s="5">
        <v>8394</v>
      </c>
      <c r="E74" s="9">
        <f t="shared" si="9"/>
        <v>1510.9199999999998</v>
      </c>
      <c r="F74" s="18">
        <v>2192</v>
      </c>
      <c r="G74" s="3">
        <f t="shared" si="10"/>
        <v>145.07717152463402</v>
      </c>
      <c r="H74" s="5">
        <v>180</v>
      </c>
      <c r="I74" s="18">
        <v>172</v>
      </c>
      <c r="J74" s="3">
        <f t="shared" si="11"/>
        <v>95.555555555555557</v>
      </c>
      <c r="K74" s="1">
        <v>129</v>
      </c>
      <c r="L74" s="1">
        <v>46</v>
      </c>
      <c r="M74" s="3">
        <f t="shared" si="12"/>
        <v>35.65891472868217</v>
      </c>
      <c r="N74" s="1">
        <v>63</v>
      </c>
      <c r="O74" s="3">
        <f t="shared" si="13"/>
        <v>48.837209302325576</v>
      </c>
      <c r="P74" s="3">
        <f t="shared" si="14"/>
        <v>125.13</v>
      </c>
      <c r="Q74" s="1">
        <v>40</v>
      </c>
      <c r="R74" s="3">
        <f t="shared" si="15"/>
        <v>31.966754575241751</v>
      </c>
      <c r="S74" s="5">
        <v>170</v>
      </c>
      <c r="T74" s="18">
        <v>153</v>
      </c>
      <c r="U74" s="3">
        <f t="shared" si="16"/>
        <v>90</v>
      </c>
      <c r="V74" s="3">
        <f t="shared" si="17"/>
        <v>93.16770186335404</v>
      </c>
      <c r="W74" s="62">
        <v>161</v>
      </c>
      <c r="X74" s="62">
        <v>150</v>
      </c>
    </row>
    <row r="75" spans="1:24" hidden="1">
      <c r="A75" s="15">
        <v>74</v>
      </c>
      <c r="B75" s="5" t="s">
        <v>82</v>
      </c>
      <c r="C75" s="8" t="s">
        <v>96</v>
      </c>
      <c r="D75" s="5">
        <v>7801</v>
      </c>
      <c r="E75" s="9">
        <f t="shared" si="9"/>
        <v>1404.1799999999998</v>
      </c>
      <c r="F75" s="18">
        <v>1597</v>
      </c>
      <c r="G75" s="3">
        <f t="shared" si="10"/>
        <v>113.73185773903631</v>
      </c>
      <c r="H75" s="5">
        <v>71</v>
      </c>
      <c r="I75" s="18">
        <v>80</v>
      </c>
      <c r="J75" s="3">
        <f t="shared" si="11"/>
        <v>112.67605633802818</v>
      </c>
      <c r="K75" s="1">
        <v>55</v>
      </c>
      <c r="L75" s="1">
        <v>19</v>
      </c>
      <c r="M75" s="3">
        <f t="shared" si="12"/>
        <v>34.545454545454547</v>
      </c>
      <c r="N75" s="1">
        <v>37</v>
      </c>
      <c r="O75" s="3">
        <f t="shared" si="13"/>
        <v>67.272727272727266</v>
      </c>
      <c r="P75" s="3">
        <f t="shared" si="14"/>
        <v>53.35</v>
      </c>
      <c r="Q75" s="1">
        <v>22</v>
      </c>
      <c r="R75" s="3">
        <f t="shared" si="15"/>
        <v>41.237113402061851</v>
      </c>
      <c r="S75" s="5">
        <v>64</v>
      </c>
      <c r="T75" s="18">
        <v>63</v>
      </c>
      <c r="U75" s="3">
        <f t="shared" si="16"/>
        <v>98.4375</v>
      </c>
      <c r="V75" s="3">
        <f t="shared" si="17"/>
        <v>88.059701492537314</v>
      </c>
      <c r="W75" s="62">
        <v>67</v>
      </c>
      <c r="X75" s="62">
        <v>59</v>
      </c>
    </row>
    <row r="76" spans="1:24" hidden="1">
      <c r="A76" s="15">
        <v>75</v>
      </c>
      <c r="B76" s="5" t="s">
        <v>82</v>
      </c>
      <c r="C76" s="8" t="s">
        <v>97</v>
      </c>
      <c r="D76" s="5">
        <v>9781</v>
      </c>
      <c r="E76" s="9">
        <f t="shared" si="9"/>
        <v>1760.58</v>
      </c>
      <c r="F76" s="18">
        <v>2605</v>
      </c>
      <c r="G76" s="3">
        <f t="shared" si="10"/>
        <v>147.96260323302548</v>
      </c>
      <c r="H76" s="5">
        <v>184</v>
      </c>
      <c r="I76" s="18">
        <v>173</v>
      </c>
      <c r="J76" s="3">
        <f t="shared" si="11"/>
        <v>94.021739130434781</v>
      </c>
      <c r="K76" s="1">
        <v>116</v>
      </c>
      <c r="L76" s="1">
        <v>37</v>
      </c>
      <c r="M76" s="3">
        <f t="shared" si="12"/>
        <v>31.896551724137932</v>
      </c>
      <c r="N76" s="1">
        <v>88</v>
      </c>
      <c r="O76" s="3">
        <f t="shared" si="13"/>
        <v>75.862068965517238</v>
      </c>
      <c r="P76" s="3">
        <f t="shared" si="14"/>
        <v>112.52</v>
      </c>
      <c r="Q76" s="1">
        <v>43</v>
      </c>
      <c r="R76" s="3">
        <f t="shared" si="15"/>
        <v>38.215428368290084</v>
      </c>
      <c r="S76" s="5">
        <v>166</v>
      </c>
      <c r="T76" s="18">
        <v>168</v>
      </c>
      <c r="U76" s="3">
        <f t="shared" si="16"/>
        <v>101.20481927710843</v>
      </c>
      <c r="V76" s="3">
        <f t="shared" si="17"/>
        <v>92.546583850931682</v>
      </c>
      <c r="W76" s="62">
        <v>161</v>
      </c>
      <c r="X76" s="62">
        <v>149</v>
      </c>
    </row>
    <row r="77" spans="1:24" hidden="1">
      <c r="A77" s="15">
        <v>76</v>
      </c>
      <c r="B77" s="5" t="s">
        <v>82</v>
      </c>
      <c r="C77" s="8" t="s">
        <v>98</v>
      </c>
      <c r="D77" s="5">
        <v>9734</v>
      </c>
      <c r="E77" s="9">
        <f t="shared" si="9"/>
        <v>1752.12</v>
      </c>
      <c r="F77" s="18">
        <v>2004</v>
      </c>
      <c r="G77" s="3">
        <f t="shared" si="10"/>
        <v>114.37572768988427</v>
      </c>
      <c r="H77" s="5">
        <v>122</v>
      </c>
      <c r="I77" s="18">
        <v>95</v>
      </c>
      <c r="J77" s="3">
        <f t="shared" si="11"/>
        <v>77.868852459016395</v>
      </c>
      <c r="K77" s="1">
        <v>68</v>
      </c>
      <c r="L77" s="1">
        <v>28</v>
      </c>
      <c r="M77" s="3">
        <f t="shared" si="12"/>
        <v>41.17647058823529</v>
      </c>
      <c r="N77" s="1">
        <v>46</v>
      </c>
      <c r="O77" s="3">
        <f t="shared" si="13"/>
        <v>67.64705882352942</v>
      </c>
      <c r="P77" s="3">
        <f t="shared" si="14"/>
        <v>65.959999999999994</v>
      </c>
      <c r="Q77" s="1">
        <v>25</v>
      </c>
      <c r="R77" s="3">
        <f t="shared" si="15"/>
        <v>37.901758641600978</v>
      </c>
      <c r="S77" s="5">
        <v>102</v>
      </c>
      <c r="T77" s="18">
        <v>102</v>
      </c>
      <c r="U77" s="3">
        <f t="shared" si="16"/>
        <v>100</v>
      </c>
      <c r="V77" s="3">
        <f t="shared" si="17"/>
        <v>98.936170212765958</v>
      </c>
      <c r="W77" s="62">
        <v>94</v>
      </c>
      <c r="X77" s="62">
        <v>93</v>
      </c>
    </row>
    <row r="78" spans="1:24" hidden="1">
      <c r="A78" s="15">
        <v>77</v>
      </c>
      <c r="B78" s="5" t="s">
        <v>82</v>
      </c>
      <c r="C78" s="8" t="s">
        <v>99</v>
      </c>
      <c r="D78" s="5">
        <v>7832</v>
      </c>
      <c r="E78" s="9">
        <f t="shared" si="9"/>
        <v>1409.76</v>
      </c>
      <c r="F78" s="18">
        <v>1795</v>
      </c>
      <c r="G78" s="3">
        <f t="shared" si="10"/>
        <v>127.32663715809784</v>
      </c>
      <c r="H78" s="5">
        <v>112</v>
      </c>
      <c r="I78" s="18">
        <v>108</v>
      </c>
      <c r="J78" s="3">
        <f t="shared" si="11"/>
        <v>96.428571428571431</v>
      </c>
      <c r="K78" s="1">
        <v>85</v>
      </c>
      <c r="L78" s="1">
        <v>28</v>
      </c>
      <c r="M78" s="3">
        <f t="shared" si="12"/>
        <v>32.941176470588232</v>
      </c>
      <c r="N78" s="1">
        <v>55</v>
      </c>
      <c r="O78" s="3">
        <f t="shared" si="13"/>
        <v>64.705882352941174</v>
      </c>
      <c r="P78" s="3">
        <f t="shared" si="14"/>
        <v>82.45</v>
      </c>
      <c r="Q78" s="1">
        <v>30</v>
      </c>
      <c r="R78" s="3">
        <f t="shared" si="15"/>
        <v>36.38568829593693</v>
      </c>
      <c r="S78" s="5">
        <v>102</v>
      </c>
      <c r="T78" s="18">
        <v>99</v>
      </c>
      <c r="U78" s="3">
        <f t="shared" si="16"/>
        <v>97.058823529411768</v>
      </c>
      <c r="V78" s="3">
        <f t="shared" si="17"/>
        <v>90.384615384615387</v>
      </c>
      <c r="W78" s="62">
        <v>104</v>
      </c>
      <c r="X78" s="62">
        <v>94</v>
      </c>
    </row>
    <row r="79" spans="1:24" hidden="1">
      <c r="A79" s="15">
        <v>78</v>
      </c>
      <c r="B79" s="5" t="s">
        <v>82</v>
      </c>
      <c r="C79" s="8" t="s">
        <v>100</v>
      </c>
      <c r="D79" s="5">
        <v>9927</v>
      </c>
      <c r="E79" s="9">
        <f t="shared" si="9"/>
        <v>1786.86</v>
      </c>
      <c r="F79" s="18">
        <v>2240</v>
      </c>
      <c r="G79" s="3">
        <f t="shared" si="10"/>
        <v>125.35956930033691</v>
      </c>
      <c r="H79" s="5">
        <v>109</v>
      </c>
      <c r="I79" s="18">
        <v>121</v>
      </c>
      <c r="J79" s="3">
        <f t="shared" si="11"/>
        <v>111.0091743119266</v>
      </c>
      <c r="K79" s="1">
        <v>84</v>
      </c>
      <c r="L79" s="1">
        <v>23</v>
      </c>
      <c r="M79" s="3">
        <f t="shared" si="12"/>
        <v>27.380952380952383</v>
      </c>
      <c r="N79" s="1">
        <v>57</v>
      </c>
      <c r="O79" s="3">
        <f t="shared" si="13"/>
        <v>67.857142857142861</v>
      </c>
      <c r="P79" s="3">
        <f t="shared" si="14"/>
        <v>81.48</v>
      </c>
      <c r="Q79" s="1">
        <v>24</v>
      </c>
      <c r="R79" s="3">
        <f t="shared" si="15"/>
        <v>29.455081001472756</v>
      </c>
      <c r="S79" s="5">
        <v>97</v>
      </c>
      <c r="T79" s="18">
        <v>116</v>
      </c>
      <c r="U79" s="3">
        <f t="shared" si="16"/>
        <v>119.58762886597938</v>
      </c>
      <c r="V79" s="3">
        <f t="shared" si="17"/>
        <v>89.69072164948453</v>
      </c>
      <c r="W79" s="62">
        <v>97</v>
      </c>
      <c r="X79" s="62">
        <v>87</v>
      </c>
    </row>
    <row r="80" spans="1:24" hidden="1">
      <c r="A80" s="15">
        <v>79</v>
      </c>
      <c r="B80" s="5" t="s">
        <v>82</v>
      </c>
      <c r="C80" s="8" t="s">
        <v>101</v>
      </c>
      <c r="D80" s="5">
        <v>13082</v>
      </c>
      <c r="E80" s="9">
        <f t="shared" si="9"/>
        <v>2354.7599999999998</v>
      </c>
      <c r="F80" s="18">
        <v>3259</v>
      </c>
      <c r="G80" s="3">
        <f t="shared" si="10"/>
        <v>138.40051640082217</v>
      </c>
      <c r="H80" s="5">
        <v>144</v>
      </c>
      <c r="I80" s="18">
        <v>143</v>
      </c>
      <c r="J80" s="3">
        <f t="shared" si="11"/>
        <v>99.305555555555557</v>
      </c>
      <c r="K80" s="1">
        <v>104</v>
      </c>
      <c r="L80" s="1">
        <v>28</v>
      </c>
      <c r="M80" s="3">
        <f t="shared" si="12"/>
        <v>26.923076923076923</v>
      </c>
      <c r="N80" s="1">
        <v>50</v>
      </c>
      <c r="O80" s="3">
        <f t="shared" si="13"/>
        <v>48.07692307692308</v>
      </c>
      <c r="P80" s="3">
        <f t="shared" si="14"/>
        <v>100.88</v>
      </c>
      <c r="Q80" s="1">
        <v>31</v>
      </c>
      <c r="R80" s="3">
        <f t="shared" si="15"/>
        <v>30.729579698651865</v>
      </c>
      <c r="S80" s="5">
        <v>122</v>
      </c>
      <c r="T80" s="18">
        <v>129</v>
      </c>
      <c r="U80" s="3">
        <f t="shared" si="16"/>
        <v>105.73770491803278</v>
      </c>
      <c r="V80" s="3">
        <f t="shared" si="17"/>
        <v>88.52459016393442</v>
      </c>
      <c r="W80" s="62">
        <v>122</v>
      </c>
      <c r="X80" s="62">
        <v>108</v>
      </c>
    </row>
    <row r="81" spans="1:24" hidden="1">
      <c r="A81" s="15">
        <v>80</v>
      </c>
      <c r="B81" s="5" t="s">
        <v>82</v>
      </c>
      <c r="C81" s="8" t="s">
        <v>102</v>
      </c>
      <c r="D81" s="5">
        <v>9510</v>
      </c>
      <c r="E81" s="9">
        <f t="shared" si="9"/>
        <v>1711.8</v>
      </c>
      <c r="F81" s="18">
        <v>2673</v>
      </c>
      <c r="G81" s="3">
        <f t="shared" si="10"/>
        <v>156.15141955835963</v>
      </c>
      <c r="H81" s="5">
        <v>160</v>
      </c>
      <c r="I81" s="18">
        <v>134</v>
      </c>
      <c r="J81" s="3">
        <f t="shared" si="11"/>
        <v>83.75</v>
      </c>
      <c r="K81" s="1">
        <v>102</v>
      </c>
      <c r="L81" s="1">
        <v>25</v>
      </c>
      <c r="M81" s="3">
        <f t="shared" si="12"/>
        <v>24.509803921568626</v>
      </c>
      <c r="N81" s="1">
        <v>64</v>
      </c>
      <c r="O81" s="3">
        <f t="shared" si="13"/>
        <v>62.745098039215684</v>
      </c>
      <c r="P81" s="3">
        <f t="shared" si="14"/>
        <v>98.94</v>
      </c>
      <c r="Q81" s="1">
        <v>25</v>
      </c>
      <c r="R81" s="3">
        <f t="shared" si="15"/>
        <v>25.267839094400646</v>
      </c>
      <c r="S81" s="5">
        <v>148</v>
      </c>
      <c r="T81" s="18">
        <v>125</v>
      </c>
      <c r="U81" s="3">
        <f t="shared" si="16"/>
        <v>84.459459459459467</v>
      </c>
      <c r="V81" s="3">
        <f t="shared" si="17"/>
        <v>92.567567567567565</v>
      </c>
      <c r="W81" s="62">
        <v>148</v>
      </c>
      <c r="X81" s="62">
        <v>137</v>
      </c>
    </row>
    <row r="82" spans="1:24" hidden="1">
      <c r="A82" s="15">
        <v>81</v>
      </c>
      <c r="B82" s="5" t="s">
        <v>82</v>
      </c>
      <c r="C82" s="8" t="s">
        <v>103</v>
      </c>
      <c r="D82" s="5">
        <v>9230</v>
      </c>
      <c r="E82" s="9">
        <f t="shared" si="9"/>
        <v>1661.3999999999999</v>
      </c>
      <c r="F82" s="18">
        <v>2751</v>
      </c>
      <c r="G82" s="3">
        <f t="shared" si="10"/>
        <v>165.58324304803179</v>
      </c>
      <c r="H82" s="5">
        <v>171</v>
      </c>
      <c r="I82" s="18">
        <v>160</v>
      </c>
      <c r="J82" s="3">
        <f t="shared" si="11"/>
        <v>93.567251461988292</v>
      </c>
      <c r="K82" s="1">
        <v>122</v>
      </c>
      <c r="L82" s="1">
        <v>36</v>
      </c>
      <c r="M82" s="3">
        <f t="shared" si="12"/>
        <v>29.508196721311474</v>
      </c>
      <c r="N82" s="1">
        <v>89</v>
      </c>
      <c r="O82" s="3">
        <f t="shared" si="13"/>
        <v>72.950819672131146</v>
      </c>
      <c r="P82" s="3">
        <f t="shared" si="14"/>
        <v>118.34</v>
      </c>
      <c r="Q82" s="1">
        <v>40</v>
      </c>
      <c r="R82" s="3">
        <f t="shared" si="15"/>
        <v>33.800912624640866</v>
      </c>
      <c r="S82" s="5">
        <v>154</v>
      </c>
      <c r="T82" s="18">
        <v>152</v>
      </c>
      <c r="U82" s="3">
        <f t="shared" si="16"/>
        <v>98.701298701298697</v>
      </c>
      <c r="V82" s="3">
        <f t="shared" si="17"/>
        <v>96.598639455782319</v>
      </c>
      <c r="W82" s="62">
        <v>147</v>
      </c>
      <c r="X82" s="62">
        <v>142</v>
      </c>
    </row>
    <row r="83" spans="1:24" hidden="1">
      <c r="A83" s="15">
        <v>82</v>
      </c>
      <c r="B83" s="5" t="s">
        <v>82</v>
      </c>
      <c r="C83" s="8" t="s">
        <v>104</v>
      </c>
      <c r="D83" s="5">
        <v>9552</v>
      </c>
      <c r="E83" s="9">
        <f t="shared" si="9"/>
        <v>1719.36</v>
      </c>
      <c r="F83" s="18">
        <v>2419</v>
      </c>
      <c r="G83" s="3">
        <f t="shared" si="10"/>
        <v>140.69188535268938</v>
      </c>
      <c r="H83" s="5">
        <v>185</v>
      </c>
      <c r="I83" s="18">
        <v>177</v>
      </c>
      <c r="J83" s="3">
        <f t="shared" si="11"/>
        <v>95.675675675675677</v>
      </c>
      <c r="K83" s="1">
        <v>121</v>
      </c>
      <c r="L83" s="1">
        <v>46</v>
      </c>
      <c r="M83" s="3">
        <f t="shared" si="12"/>
        <v>38.016528925619838</v>
      </c>
      <c r="N83" s="1">
        <v>79</v>
      </c>
      <c r="O83" s="3">
        <f t="shared" si="13"/>
        <v>65.289256198347118</v>
      </c>
      <c r="P83" s="3">
        <f t="shared" si="14"/>
        <v>117.36999999999999</v>
      </c>
      <c r="Q83" s="1">
        <v>45</v>
      </c>
      <c r="R83" s="3">
        <f t="shared" si="15"/>
        <v>38.340291386214538</v>
      </c>
      <c r="S83" s="5">
        <v>168</v>
      </c>
      <c r="T83" s="18">
        <v>168</v>
      </c>
      <c r="U83" s="3">
        <f t="shared" si="16"/>
        <v>100</v>
      </c>
      <c r="V83" s="3">
        <f t="shared" si="17"/>
        <v>95.882352941176464</v>
      </c>
      <c r="W83" s="62">
        <v>170</v>
      </c>
      <c r="X83" s="62">
        <v>163</v>
      </c>
    </row>
    <row r="84" spans="1:24" hidden="1">
      <c r="A84" s="15">
        <v>83</v>
      </c>
      <c r="B84" s="5" t="s">
        <v>82</v>
      </c>
      <c r="C84" s="8" t="s">
        <v>105</v>
      </c>
      <c r="D84" s="5">
        <v>11360</v>
      </c>
      <c r="E84" s="9">
        <f t="shared" si="9"/>
        <v>2044.8</v>
      </c>
      <c r="F84" s="18">
        <v>2393</v>
      </c>
      <c r="G84" s="3">
        <f t="shared" si="10"/>
        <v>117.02856025039124</v>
      </c>
      <c r="H84" s="5">
        <v>120</v>
      </c>
      <c r="I84" s="18">
        <v>115</v>
      </c>
      <c r="J84" s="3">
        <f t="shared" si="11"/>
        <v>95.833333333333343</v>
      </c>
      <c r="K84" s="1">
        <v>80</v>
      </c>
      <c r="L84" s="1">
        <v>30</v>
      </c>
      <c r="M84" s="3">
        <f t="shared" si="12"/>
        <v>37.5</v>
      </c>
      <c r="N84" s="1">
        <v>40</v>
      </c>
      <c r="O84" s="3">
        <f t="shared" si="13"/>
        <v>50</v>
      </c>
      <c r="P84" s="3">
        <f t="shared" si="14"/>
        <v>77.599999999999994</v>
      </c>
      <c r="Q84" s="1">
        <v>27</v>
      </c>
      <c r="R84" s="3">
        <f t="shared" si="15"/>
        <v>34.793814432989691</v>
      </c>
      <c r="S84" s="5">
        <v>109</v>
      </c>
      <c r="T84" s="18">
        <v>93</v>
      </c>
      <c r="U84" s="3">
        <f t="shared" si="16"/>
        <v>85.321100917431195</v>
      </c>
      <c r="V84" s="3">
        <f t="shared" si="17"/>
        <v>96.330275229357795</v>
      </c>
      <c r="W84" s="62">
        <v>109</v>
      </c>
      <c r="X84" s="62">
        <v>105</v>
      </c>
    </row>
    <row r="85" spans="1:24" hidden="1">
      <c r="A85" s="15">
        <v>84</v>
      </c>
      <c r="B85" s="5" t="s">
        <v>82</v>
      </c>
      <c r="C85" s="8" t="s">
        <v>106</v>
      </c>
      <c r="D85" s="5">
        <v>7479</v>
      </c>
      <c r="E85" s="9">
        <f t="shared" si="9"/>
        <v>1346.22</v>
      </c>
      <c r="F85" s="18">
        <v>1425</v>
      </c>
      <c r="G85" s="3">
        <f t="shared" si="10"/>
        <v>105.85194099032846</v>
      </c>
      <c r="H85" s="5">
        <v>137</v>
      </c>
      <c r="I85" s="18">
        <v>139</v>
      </c>
      <c r="J85" s="3">
        <f t="shared" si="11"/>
        <v>101.45985401459853</v>
      </c>
      <c r="K85" s="1">
        <v>109</v>
      </c>
      <c r="L85" s="1">
        <v>39</v>
      </c>
      <c r="M85" s="3">
        <f t="shared" si="12"/>
        <v>35.779816513761467</v>
      </c>
      <c r="N85" s="1">
        <v>74</v>
      </c>
      <c r="O85" s="3">
        <f t="shared" si="13"/>
        <v>67.889908256880744</v>
      </c>
      <c r="P85" s="3">
        <f t="shared" si="14"/>
        <v>105.73</v>
      </c>
      <c r="Q85" s="1">
        <v>43</v>
      </c>
      <c r="R85" s="3">
        <f t="shared" si="15"/>
        <v>40.669630190106872</v>
      </c>
      <c r="S85" s="5">
        <v>123</v>
      </c>
      <c r="T85" s="18">
        <v>141</v>
      </c>
      <c r="U85" s="3">
        <f t="shared" si="16"/>
        <v>114.63414634146341</v>
      </c>
      <c r="V85" s="3">
        <f t="shared" si="17"/>
        <v>77.876106194690266</v>
      </c>
      <c r="W85" s="62">
        <v>113</v>
      </c>
      <c r="X85" s="62">
        <v>88</v>
      </c>
    </row>
    <row r="86" spans="1:24" hidden="1">
      <c r="A86" s="15">
        <v>85</v>
      </c>
      <c r="B86" s="5" t="s">
        <v>82</v>
      </c>
      <c r="C86" s="8" t="s">
        <v>107</v>
      </c>
      <c r="D86" s="5">
        <v>12879</v>
      </c>
      <c r="E86" s="9">
        <f t="shared" si="9"/>
        <v>2318.2199999999998</v>
      </c>
      <c r="F86" s="18">
        <v>2493</v>
      </c>
      <c r="G86" s="3">
        <f t="shared" si="10"/>
        <v>107.53940523332557</v>
      </c>
      <c r="H86" s="5">
        <v>153</v>
      </c>
      <c r="I86" s="18">
        <v>145</v>
      </c>
      <c r="J86" s="3">
        <f t="shared" si="11"/>
        <v>94.77124183006535</v>
      </c>
      <c r="K86" s="1">
        <v>104</v>
      </c>
      <c r="L86" s="1">
        <v>28</v>
      </c>
      <c r="M86" s="3">
        <f t="shared" si="12"/>
        <v>26.923076923076923</v>
      </c>
      <c r="N86" s="1">
        <v>48</v>
      </c>
      <c r="O86" s="3">
        <f t="shared" si="13"/>
        <v>46.153846153846153</v>
      </c>
      <c r="P86" s="3">
        <f t="shared" si="14"/>
        <v>100.88</v>
      </c>
      <c r="Q86" s="1">
        <v>29</v>
      </c>
      <c r="R86" s="3">
        <f t="shared" si="15"/>
        <v>28.747026169706587</v>
      </c>
      <c r="S86" s="5">
        <v>138</v>
      </c>
      <c r="T86" s="18">
        <v>126</v>
      </c>
      <c r="U86" s="3">
        <f t="shared" si="16"/>
        <v>91.304347826086953</v>
      </c>
      <c r="V86" s="3">
        <f t="shared" si="17"/>
        <v>95.454545454545453</v>
      </c>
      <c r="W86" s="62">
        <v>132</v>
      </c>
      <c r="X86" s="62">
        <v>126</v>
      </c>
    </row>
    <row r="87" spans="1:24" hidden="1">
      <c r="A87" s="15">
        <v>86</v>
      </c>
      <c r="B87" s="5" t="s">
        <v>82</v>
      </c>
      <c r="C87" s="8" t="s">
        <v>108</v>
      </c>
      <c r="D87" s="5">
        <v>9648</v>
      </c>
      <c r="E87" s="9">
        <f t="shared" si="9"/>
        <v>1736.6399999999999</v>
      </c>
      <c r="F87" s="18">
        <v>2423</v>
      </c>
      <c r="G87" s="3">
        <f t="shared" si="10"/>
        <v>139.52229592776857</v>
      </c>
      <c r="H87" s="5">
        <v>163</v>
      </c>
      <c r="I87" s="18">
        <v>155</v>
      </c>
      <c r="J87" s="3">
        <f t="shared" si="11"/>
        <v>95.092024539877301</v>
      </c>
      <c r="K87" s="1">
        <v>113</v>
      </c>
      <c r="L87" s="1">
        <v>39</v>
      </c>
      <c r="M87" s="3">
        <f t="shared" si="12"/>
        <v>34.513274336283182</v>
      </c>
      <c r="N87" s="1">
        <v>64</v>
      </c>
      <c r="O87" s="3">
        <f t="shared" si="13"/>
        <v>56.637168141592923</v>
      </c>
      <c r="P87" s="3">
        <f t="shared" si="14"/>
        <v>109.61</v>
      </c>
      <c r="Q87" s="1">
        <v>34</v>
      </c>
      <c r="R87" s="3">
        <f t="shared" si="15"/>
        <v>31.019067603320867</v>
      </c>
      <c r="S87" s="5">
        <v>148</v>
      </c>
      <c r="T87" s="18">
        <v>153</v>
      </c>
      <c r="U87" s="3">
        <f t="shared" si="16"/>
        <v>103.37837837837837</v>
      </c>
      <c r="V87" s="3">
        <f t="shared" si="17"/>
        <v>89.436619718309856</v>
      </c>
      <c r="W87" s="62">
        <v>142</v>
      </c>
      <c r="X87" s="62">
        <v>127</v>
      </c>
    </row>
    <row r="88" spans="1:24" hidden="1">
      <c r="A88" s="15">
        <v>87</v>
      </c>
      <c r="B88" s="5" t="s">
        <v>82</v>
      </c>
      <c r="C88" s="8" t="s">
        <v>109</v>
      </c>
      <c r="D88" s="5">
        <v>7942</v>
      </c>
      <c r="E88" s="9">
        <f t="shared" si="9"/>
        <v>1429.56</v>
      </c>
      <c r="F88" s="18">
        <v>1686</v>
      </c>
      <c r="G88" s="3">
        <f t="shared" si="10"/>
        <v>117.93838663644758</v>
      </c>
      <c r="H88" s="5">
        <v>113</v>
      </c>
      <c r="I88" s="18">
        <v>127</v>
      </c>
      <c r="J88" s="3">
        <f t="shared" si="11"/>
        <v>112.38938053097345</v>
      </c>
      <c r="K88" s="1">
        <v>103</v>
      </c>
      <c r="L88" s="1">
        <v>42</v>
      </c>
      <c r="M88" s="3">
        <f t="shared" si="12"/>
        <v>40.776699029126213</v>
      </c>
      <c r="N88" s="1">
        <v>80</v>
      </c>
      <c r="O88" s="3">
        <f t="shared" si="13"/>
        <v>77.669902912621353</v>
      </c>
      <c r="P88" s="3">
        <f t="shared" si="14"/>
        <v>99.91</v>
      </c>
      <c r="Q88" s="1">
        <v>38</v>
      </c>
      <c r="R88" s="3">
        <f t="shared" si="15"/>
        <v>38.034230807726956</v>
      </c>
      <c r="S88" s="5">
        <v>95</v>
      </c>
      <c r="T88" s="18">
        <v>132</v>
      </c>
      <c r="U88" s="3">
        <f t="shared" si="16"/>
        <v>138.94736842105263</v>
      </c>
      <c r="V88" s="3">
        <f t="shared" si="17"/>
        <v>89.473684210526315</v>
      </c>
      <c r="W88" s="62">
        <v>95</v>
      </c>
      <c r="X88" s="62">
        <v>85</v>
      </c>
    </row>
    <row r="89" spans="1:24" hidden="1">
      <c r="A89" s="15">
        <v>88</v>
      </c>
      <c r="B89" s="5" t="s">
        <v>82</v>
      </c>
      <c r="C89" s="8" t="s">
        <v>110</v>
      </c>
      <c r="D89" s="5">
        <v>9060</v>
      </c>
      <c r="E89" s="9">
        <f t="shared" si="9"/>
        <v>1630.8</v>
      </c>
      <c r="F89" s="18">
        <v>1944</v>
      </c>
      <c r="G89" s="3">
        <f t="shared" si="10"/>
        <v>119.20529801324504</v>
      </c>
      <c r="H89" s="5">
        <v>186</v>
      </c>
      <c r="I89" s="18">
        <v>161</v>
      </c>
      <c r="J89" s="3">
        <f t="shared" si="11"/>
        <v>86.55913978494624</v>
      </c>
      <c r="K89" s="1">
        <v>130</v>
      </c>
      <c r="L89" s="1">
        <v>30</v>
      </c>
      <c r="M89" s="3">
        <f t="shared" si="12"/>
        <v>23.076923076923077</v>
      </c>
      <c r="N89" s="1">
        <v>61</v>
      </c>
      <c r="O89" s="3">
        <f t="shared" si="13"/>
        <v>46.92307692307692</v>
      </c>
      <c r="P89" s="3">
        <f t="shared" si="14"/>
        <v>126.1</v>
      </c>
      <c r="Q89" s="1">
        <v>36</v>
      </c>
      <c r="R89" s="3">
        <f t="shared" si="15"/>
        <v>28.548770816812059</v>
      </c>
      <c r="S89" s="5">
        <v>169</v>
      </c>
      <c r="T89" s="18">
        <v>145</v>
      </c>
      <c r="U89" s="3">
        <f t="shared" si="16"/>
        <v>85.798816568047343</v>
      </c>
      <c r="V89" s="3">
        <f t="shared" si="17"/>
        <v>93.975903614457835</v>
      </c>
      <c r="W89" s="62">
        <v>166</v>
      </c>
      <c r="X89" s="62">
        <v>156</v>
      </c>
    </row>
    <row r="90" spans="1:24" hidden="1">
      <c r="A90" s="15">
        <v>89</v>
      </c>
      <c r="B90" s="5" t="s">
        <v>82</v>
      </c>
      <c r="C90" s="8" t="s">
        <v>111</v>
      </c>
      <c r="D90" s="5">
        <v>5732</v>
      </c>
      <c r="E90" s="9">
        <f t="shared" si="9"/>
        <v>1031.76</v>
      </c>
      <c r="F90" s="18">
        <v>1379</v>
      </c>
      <c r="G90" s="3">
        <f t="shared" si="10"/>
        <v>133.65511359230828</v>
      </c>
      <c r="H90" s="5">
        <v>88</v>
      </c>
      <c r="I90" s="18">
        <v>88</v>
      </c>
      <c r="J90" s="3">
        <f t="shared" si="11"/>
        <v>100</v>
      </c>
      <c r="K90" s="1">
        <v>71</v>
      </c>
      <c r="L90" s="1">
        <v>23</v>
      </c>
      <c r="M90" s="3">
        <f t="shared" si="12"/>
        <v>32.394366197183103</v>
      </c>
      <c r="N90" s="1">
        <v>54</v>
      </c>
      <c r="O90" s="3">
        <f t="shared" si="13"/>
        <v>76.056338028169009</v>
      </c>
      <c r="P90" s="3">
        <f t="shared" si="14"/>
        <v>68.87</v>
      </c>
      <c r="Q90" s="1">
        <v>25</v>
      </c>
      <c r="R90" s="3">
        <f t="shared" si="15"/>
        <v>36.300275882096699</v>
      </c>
      <c r="S90" s="5">
        <v>80</v>
      </c>
      <c r="T90" s="18">
        <v>83</v>
      </c>
      <c r="U90" s="3">
        <f t="shared" si="16"/>
        <v>103.75000000000001</v>
      </c>
      <c r="V90" s="3">
        <f t="shared" si="17"/>
        <v>95</v>
      </c>
      <c r="W90" s="62">
        <v>80</v>
      </c>
      <c r="X90" s="62">
        <v>76</v>
      </c>
    </row>
    <row r="91" spans="1:24" hidden="1">
      <c r="A91" s="15">
        <v>90</v>
      </c>
      <c r="B91" s="5" t="s">
        <v>82</v>
      </c>
      <c r="C91" s="8" t="s">
        <v>112</v>
      </c>
      <c r="D91" s="5">
        <v>14088</v>
      </c>
      <c r="E91" s="9">
        <f t="shared" ref="E91:E154" si="18">D91*18%</f>
        <v>2535.8399999999997</v>
      </c>
      <c r="F91" s="18">
        <v>2414</v>
      </c>
      <c r="G91" s="3">
        <f t="shared" ref="G91:G154" si="19">F91/E91*100</f>
        <v>95.195280459334981</v>
      </c>
      <c r="H91" s="5">
        <v>153</v>
      </c>
      <c r="I91" s="18">
        <v>134</v>
      </c>
      <c r="J91" s="3">
        <f t="shared" ref="J91:J154" si="20">I91/H91*100</f>
        <v>87.58169934640523</v>
      </c>
      <c r="K91" s="1">
        <v>107</v>
      </c>
      <c r="L91" s="1">
        <v>41</v>
      </c>
      <c r="M91" s="3">
        <f t="shared" si="12"/>
        <v>38.31775700934579</v>
      </c>
      <c r="N91" s="1">
        <v>74</v>
      </c>
      <c r="O91" s="3">
        <f t="shared" si="13"/>
        <v>69.158878504672899</v>
      </c>
      <c r="P91" s="3">
        <f t="shared" si="14"/>
        <v>103.78999999999999</v>
      </c>
      <c r="Q91" s="1">
        <v>39</v>
      </c>
      <c r="R91" s="3">
        <f t="shared" si="15"/>
        <v>37.575874361691881</v>
      </c>
      <c r="S91" s="5">
        <v>141</v>
      </c>
      <c r="T91" s="18">
        <v>109</v>
      </c>
      <c r="U91" s="3">
        <f t="shared" si="16"/>
        <v>77.304964539007088</v>
      </c>
      <c r="V91" s="3">
        <f t="shared" si="17"/>
        <v>95.384615384615387</v>
      </c>
      <c r="W91" s="62">
        <v>130</v>
      </c>
      <c r="X91" s="62">
        <v>124</v>
      </c>
    </row>
    <row r="92" spans="1:24" hidden="1">
      <c r="A92" s="15">
        <v>91</v>
      </c>
      <c r="B92" s="5" t="s">
        <v>82</v>
      </c>
      <c r="C92" s="8" t="s">
        <v>113</v>
      </c>
      <c r="D92" s="5">
        <v>9263</v>
      </c>
      <c r="E92" s="9">
        <f t="shared" si="18"/>
        <v>1667.34</v>
      </c>
      <c r="F92" s="18">
        <v>2343</v>
      </c>
      <c r="G92" s="3">
        <f t="shared" si="19"/>
        <v>140.52322861563928</v>
      </c>
      <c r="H92" s="5">
        <v>182</v>
      </c>
      <c r="I92" s="18">
        <v>182</v>
      </c>
      <c r="J92" s="3">
        <f t="shared" si="20"/>
        <v>100</v>
      </c>
      <c r="K92" s="1">
        <v>136</v>
      </c>
      <c r="L92" s="1">
        <v>33</v>
      </c>
      <c r="M92" s="3">
        <f t="shared" si="12"/>
        <v>24.264705882352942</v>
      </c>
      <c r="N92" s="1">
        <v>0</v>
      </c>
      <c r="O92" s="3">
        <f t="shared" si="13"/>
        <v>0</v>
      </c>
      <c r="P92" s="3">
        <f t="shared" si="14"/>
        <v>131.91999999999999</v>
      </c>
      <c r="Q92" s="1">
        <v>38</v>
      </c>
      <c r="R92" s="3">
        <f t="shared" si="15"/>
        <v>28.805336567616742</v>
      </c>
      <c r="S92" s="5">
        <v>164</v>
      </c>
      <c r="T92" s="18">
        <v>175</v>
      </c>
      <c r="U92" s="3">
        <f t="shared" si="16"/>
        <v>106.70731707317074</v>
      </c>
      <c r="V92" s="3">
        <f t="shared" si="17"/>
        <v>75.675675675675677</v>
      </c>
      <c r="W92" s="62">
        <v>148</v>
      </c>
      <c r="X92" s="62">
        <v>112</v>
      </c>
    </row>
    <row r="93" spans="1:24" hidden="1">
      <c r="A93" s="15">
        <v>92</v>
      </c>
      <c r="B93" s="5" t="s">
        <v>82</v>
      </c>
      <c r="C93" s="8" t="s">
        <v>114</v>
      </c>
      <c r="D93" s="5">
        <v>8196</v>
      </c>
      <c r="E93" s="9">
        <f t="shared" si="18"/>
        <v>1475.28</v>
      </c>
      <c r="F93" s="18">
        <v>1905</v>
      </c>
      <c r="G93" s="3">
        <f t="shared" si="19"/>
        <v>129.12802993330078</v>
      </c>
      <c r="H93" s="5">
        <v>153</v>
      </c>
      <c r="I93" s="18">
        <v>105</v>
      </c>
      <c r="J93" s="3">
        <f t="shared" si="20"/>
        <v>68.627450980392155</v>
      </c>
      <c r="K93" s="1">
        <v>86</v>
      </c>
      <c r="L93" s="1">
        <v>23</v>
      </c>
      <c r="M93" s="3">
        <f t="shared" si="12"/>
        <v>26.744186046511626</v>
      </c>
      <c r="N93" s="1">
        <v>59</v>
      </c>
      <c r="O93" s="3">
        <f t="shared" si="13"/>
        <v>68.604651162790702</v>
      </c>
      <c r="P93" s="3">
        <f t="shared" si="14"/>
        <v>83.42</v>
      </c>
      <c r="Q93" s="1">
        <v>28</v>
      </c>
      <c r="R93" s="3">
        <f t="shared" si="15"/>
        <v>33.565092304003834</v>
      </c>
      <c r="S93" s="5">
        <v>139</v>
      </c>
      <c r="T93" s="18">
        <v>102</v>
      </c>
      <c r="U93" s="3">
        <f t="shared" si="16"/>
        <v>73.381294964028783</v>
      </c>
      <c r="V93" s="3">
        <f t="shared" si="17"/>
        <v>95.035460992907801</v>
      </c>
      <c r="W93" s="62">
        <v>141</v>
      </c>
      <c r="X93" s="62">
        <v>134</v>
      </c>
    </row>
    <row r="94" spans="1:24" hidden="1">
      <c r="A94" s="15">
        <v>93</v>
      </c>
      <c r="B94" s="5" t="s">
        <v>82</v>
      </c>
      <c r="C94" s="8" t="s">
        <v>115</v>
      </c>
      <c r="D94" s="5">
        <v>7774</v>
      </c>
      <c r="E94" s="9">
        <f t="shared" si="18"/>
        <v>1399.32</v>
      </c>
      <c r="F94" s="18">
        <v>2421</v>
      </c>
      <c r="G94" s="3">
        <f t="shared" si="19"/>
        <v>173.01260612297403</v>
      </c>
      <c r="H94" s="5">
        <v>120</v>
      </c>
      <c r="I94" s="18">
        <v>123</v>
      </c>
      <c r="J94" s="3">
        <f t="shared" si="20"/>
        <v>102.49999999999999</v>
      </c>
      <c r="K94" s="1">
        <v>89</v>
      </c>
      <c r="L94" s="1">
        <v>28</v>
      </c>
      <c r="M94" s="3">
        <f t="shared" si="12"/>
        <v>31.460674157303369</v>
      </c>
      <c r="N94" s="1">
        <v>57</v>
      </c>
      <c r="O94" s="3">
        <f t="shared" si="13"/>
        <v>64.044943820224717</v>
      </c>
      <c r="P94" s="3">
        <f t="shared" si="14"/>
        <v>86.33</v>
      </c>
      <c r="Q94" s="1">
        <v>23</v>
      </c>
      <c r="R94" s="3">
        <f t="shared" si="15"/>
        <v>26.641955287848951</v>
      </c>
      <c r="S94" s="5">
        <v>109</v>
      </c>
      <c r="T94" s="18">
        <v>99</v>
      </c>
      <c r="U94" s="3">
        <f t="shared" si="16"/>
        <v>90.825688073394488</v>
      </c>
      <c r="V94" s="3">
        <f t="shared" si="17"/>
        <v>85.18518518518519</v>
      </c>
      <c r="W94" s="62">
        <v>108</v>
      </c>
      <c r="X94" s="62">
        <v>92</v>
      </c>
    </row>
    <row r="95" spans="1:24" hidden="1">
      <c r="A95" s="15">
        <v>94</v>
      </c>
      <c r="B95" s="5" t="s">
        <v>82</v>
      </c>
      <c r="C95" s="8" t="s">
        <v>116</v>
      </c>
      <c r="D95" s="5">
        <v>10760</v>
      </c>
      <c r="E95" s="9">
        <f t="shared" si="18"/>
        <v>1936.8</v>
      </c>
      <c r="F95" s="18">
        <v>2234</v>
      </c>
      <c r="G95" s="3">
        <f t="shared" si="19"/>
        <v>115.34489880214787</v>
      </c>
      <c r="H95" s="5">
        <v>156</v>
      </c>
      <c r="I95" s="18">
        <v>129</v>
      </c>
      <c r="J95" s="3">
        <f t="shared" si="20"/>
        <v>82.692307692307693</v>
      </c>
      <c r="K95" s="1">
        <v>99</v>
      </c>
      <c r="L95" s="1">
        <v>32</v>
      </c>
      <c r="M95" s="3">
        <f t="shared" si="12"/>
        <v>32.323232323232325</v>
      </c>
      <c r="N95" s="1">
        <v>71</v>
      </c>
      <c r="O95" s="3">
        <f t="shared" si="13"/>
        <v>71.717171717171709</v>
      </c>
      <c r="P95" s="3">
        <f t="shared" si="14"/>
        <v>96.03</v>
      </c>
      <c r="Q95" s="1">
        <v>31</v>
      </c>
      <c r="R95" s="3">
        <f t="shared" si="15"/>
        <v>32.281578673331254</v>
      </c>
      <c r="S95" s="5">
        <v>141</v>
      </c>
      <c r="T95" s="18">
        <v>124</v>
      </c>
      <c r="U95" s="3">
        <f t="shared" si="16"/>
        <v>87.943262411347519</v>
      </c>
      <c r="V95" s="3">
        <f t="shared" si="17"/>
        <v>84.21052631578948</v>
      </c>
      <c r="W95" s="62">
        <v>152</v>
      </c>
      <c r="X95" s="62">
        <v>128</v>
      </c>
    </row>
    <row r="96" spans="1:24" hidden="1">
      <c r="A96" s="15">
        <v>95</v>
      </c>
      <c r="B96" s="5" t="s">
        <v>82</v>
      </c>
      <c r="C96" s="8" t="s">
        <v>117</v>
      </c>
      <c r="D96" s="5">
        <v>6900</v>
      </c>
      <c r="E96" s="9">
        <f t="shared" si="18"/>
        <v>1242</v>
      </c>
      <c r="F96" s="18">
        <v>1071</v>
      </c>
      <c r="G96" s="3">
        <f t="shared" si="19"/>
        <v>86.231884057971016</v>
      </c>
      <c r="H96" s="5">
        <v>61</v>
      </c>
      <c r="I96" s="18">
        <v>50</v>
      </c>
      <c r="J96" s="3">
        <f t="shared" si="20"/>
        <v>81.967213114754102</v>
      </c>
      <c r="K96" s="1">
        <v>34</v>
      </c>
      <c r="L96" s="1">
        <v>7</v>
      </c>
      <c r="M96" s="3">
        <f t="shared" si="12"/>
        <v>20.588235294117645</v>
      </c>
      <c r="N96" s="1">
        <v>22</v>
      </c>
      <c r="O96" s="3">
        <f t="shared" si="13"/>
        <v>64.705882352941174</v>
      </c>
      <c r="P96" s="3">
        <f t="shared" si="14"/>
        <v>32.979999999999997</v>
      </c>
      <c r="Q96" s="1">
        <v>11</v>
      </c>
      <c r="R96" s="3">
        <f t="shared" si="15"/>
        <v>33.353547604608856</v>
      </c>
      <c r="S96" s="5">
        <v>56</v>
      </c>
      <c r="T96" s="18">
        <v>39</v>
      </c>
      <c r="U96" s="3">
        <f t="shared" si="16"/>
        <v>69.642857142857139</v>
      </c>
      <c r="V96" s="3">
        <f t="shared" si="17"/>
        <v>94.736842105263165</v>
      </c>
      <c r="W96" s="62">
        <v>38</v>
      </c>
      <c r="X96" s="62">
        <v>36</v>
      </c>
    </row>
    <row r="97" spans="1:24" hidden="1">
      <c r="A97" s="15">
        <v>96</v>
      </c>
      <c r="B97" s="5" t="s">
        <v>82</v>
      </c>
      <c r="C97" s="8" t="s">
        <v>118</v>
      </c>
      <c r="D97" s="5">
        <v>6378</v>
      </c>
      <c r="E97" s="9">
        <f t="shared" si="18"/>
        <v>1148.04</v>
      </c>
      <c r="F97" s="18">
        <v>2096</v>
      </c>
      <c r="G97" s="3">
        <f t="shared" si="19"/>
        <v>182.57203581756733</v>
      </c>
      <c r="H97" s="5">
        <v>106</v>
      </c>
      <c r="I97" s="18">
        <v>103</v>
      </c>
      <c r="J97" s="3">
        <f t="shared" si="20"/>
        <v>97.169811320754718</v>
      </c>
      <c r="K97" s="1">
        <v>86</v>
      </c>
      <c r="L97" s="1">
        <v>21</v>
      </c>
      <c r="M97" s="3">
        <f t="shared" si="12"/>
        <v>24.418604651162788</v>
      </c>
      <c r="N97" s="1">
        <v>60</v>
      </c>
      <c r="O97" s="3">
        <f t="shared" si="13"/>
        <v>69.767441860465112</v>
      </c>
      <c r="P97" s="3">
        <f t="shared" si="14"/>
        <v>83.42</v>
      </c>
      <c r="Q97" s="1">
        <v>24</v>
      </c>
      <c r="R97" s="3">
        <f t="shared" si="15"/>
        <v>28.770079117717572</v>
      </c>
      <c r="S97" s="5">
        <v>96</v>
      </c>
      <c r="T97" s="18">
        <v>89</v>
      </c>
      <c r="U97" s="3">
        <f t="shared" si="16"/>
        <v>92.708333333333343</v>
      </c>
      <c r="V97" s="3">
        <f t="shared" si="17"/>
        <v>92.783505154639172</v>
      </c>
      <c r="W97" s="62">
        <v>97</v>
      </c>
      <c r="X97" s="62">
        <v>90</v>
      </c>
    </row>
    <row r="98" spans="1:24" hidden="1">
      <c r="A98" s="15">
        <v>97</v>
      </c>
      <c r="B98" s="5" t="s">
        <v>119</v>
      </c>
      <c r="C98" s="8" t="s">
        <v>120</v>
      </c>
      <c r="D98" s="10">
        <v>5892</v>
      </c>
      <c r="E98" s="9">
        <f t="shared" si="18"/>
        <v>1060.56</v>
      </c>
      <c r="F98" s="18">
        <v>1132</v>
      </c>
      <c r="G98" s="3">
        <f t="shared" si="19"/>
        <v>106.73606396620654</v>
      </c>
      <c r="H98" s="11">
        <v>78</v>
      </c>
      <c r="I98" s="18">
        <v>75</v>
      </c>
      <c r="J98" s="3">
        <f t="shared" si="20"/>
        <v>96.15384615384616</v>
      </c>
      <c r="K98" s="1">
        <v>55</v>
      </c>
      <c r="L98" s="1">
        <v>17</v>
      </c>
      <c r="M98" s="3">
        <f t="shared" si="12"/>
        <v>30.909090909090907</v>
      </c>
      <c r="N98" s="1">
        <v>20</v>
      </c>
      <c r="O98" s="3">
        <f t="shared" si="13"/>
        <v>36.363636363636367</v>
      </c>
      <c r="P98" s="3">
        <f t="shared" si="14"/>
        <v>53.35</v>
      </c>
      <c r="Q98" s="1">
        <v>15</v>
      </c>
      <c r="R98" s="3">
        <f t="shared" si="15"/>
        <v>28.11621368322399</v>
      </c>
      <c r="S98" s="11">
        <v>65</v>
      </c>
      <c r="T98" s="18">
        <v>75</v>
      </c>
      <c r="U98" s="3">
        <f t="shared" si="16"/>
        <v>115.38461538461537</v>
      </c>
      <c r="V98" s="3">
        <f t="shared" si="17"/>
        <v>76.470588235294116</v>
      </c>
      <c r="W98" s="18">
        <v>68</v>
      </c>
      <c r="X98" s="18">
        <v>52</v>
      </c>
    </row>
    <row r="99" spans="1:24" hidden="1">
      <c r="A99" s="23">
        <v>98</v>
      </c>
      <c r="B99" s="24" t="s">
        <v>119</v>
      </c>
      <c r="C99" s="30" t="s">
        <v>121</v>
      </c>
      <c r="D99" s="30">
        <v>5275</v>
      </c>
      <c r="E99" s="31">
        <f t="shared" si="18"/>
        <v>949.5</v>
      </c>
      <c r="F99" s="27">
        <v>877</v>
      </c>
      <c r="G99" s="28">
        <f t="shared" si="19"/>
        <v>92.364402317008953</v>
      </c>
      <c r="H99" s="32">
        <v>127</v>
      </c>
      <c r="I99" s="27">
        <v>31</v>
      </c>
      <c r="J99" s="28">
        <f t="shared" si="20"/>
        <v>24.409448818897637</v>
      </c>
      <c r="K99" s="26">
        <v>20</v>
      </c>
      <c r="L99" s="26">
        <v>0</v>
      </c>
      <c r="M99" s="28">
        <f t="shared" si="12"/>
        <v>0</v>
      </c>
      <c r="N99" s="26">
        <v>2</v>
      </c>
      <c r="O99" s="28">
        <f t="shared" si="13"/>
        <v>10</v>
      </c>
      <c r="P99" s="28">
        <f t="shared" si="14"/>
        <v>19.399999999999999</v>
      </c>
      <c r="Q99" s="26">
        <v>1</v>
      </c>
      <c r="R99" s="28">
        <f t="shared" si="15"/>
        <v>5.1546391752577323</v>
      </c>
      <c r="S99" s="32">
        <v>116</v>
      </c>
      <c r="T99" s="27">
        <v>63</v>
      </c>
      <c r="U99" s="28">
        <f t="shared" si="16"/>
        <v>54.310344827586206</v>
      </c>
      <c r="V99" s="3" t="e">
        <f t="shared" si="17"/>
        <v>#DIV/0!</v>
      </c>
      <c r="W99" s="64"/>
      <c r="X99" s="64"/>
    </row>
    <row r="100" spans="1:24" hidden="1">
      <c r="A100" s="15">
        <v>99</v>
      </c>
      <c r="B100" s="5" t="s">
        <v>119</v>
      </c>
      <c r="C100" s="8" t="s">
        <v>122</v>
      </c>
      <c r="D100" s="10">
        <v>6326</v>
      </c>
      <c r="E100" s="9">
        <f t="shared" si="18"/>
        <v>1138.68</v>
      </c>
      <c r="F100" s="18">
        <v>1051</v>
      </c>
      <c r="G100" s="3">
        <f t="shared" si="19"/>
        <v>92.299855973583448</v>
      </c>
      <c r="H100" s="11">
        <v>106</v>
      </c>
      <c r="I100" s="18">
        <v>113</v>
      </c>
      <c r="J100" s="3">
        <f t="shared" si="20"/>
        <v>106.60377358490567</v>
      </c>
      <c r="K100" s="1">
        <v>89</v>
      </c>
      <c r="L100" s="1">
        <v>25</v>
      </c>
      <c r="M100" s="3">
        <f t="shared" si="12"/>
        <v>28.08988764044944</v>
      </c>
      <c r="N100" s="1">
        <v>68</v>
      </c>
      <c r="O100" s="3">
        <f t="shared" si="13"/>
        <v>76.404494382022463</v>
      </c>
      <c r="P100" s="3">
        <f t="shared" si="14"/>
        <v>86.33</v>
      </c>
      <c r="Q100" s="1">
        <v>19</v>
      </c>
      <c r="R100" s="3">
        <f t="shared" si="15"/>
        <v>22.008571759527396</v>
      </c>
      <c r="S100" s="11">
        <v>104</v>
      </c>
      <c r="T100" s="18">
        <v>100</v>
      </c>
      <c r="U100" s="3">
        <f t="shared" si="16"/>
        <v>96.15384615384616</v>
      </c>
      <c r="V100" s="3">
        <f t="shared" si="17"/>
        <v>83.486238532110093</v>
      </c>
      <c r="W100" s="18">
        <v>109</v>
      </c>
      <c r="X100" s="18">
        <v>91</v>
      </c>
    </row>
    <row r="101" spans="1:24" hidden="1">
      <c r="A101" s="15">
        <v>100</v>
      </c>
      <c r="B101" s="5" t="s">
        <v>119</v>
      </c>
      <c r="C101" s="8" t="s">
        <v>123</v>
      </c>
      <c r="D101" s="10">
        <v>7369</v>
      </c>
      <c r="E101" s="9">
        <f t="shared" si="18"/>
        <v>1326.4199999999998</v>
      </c>
      <c r="F101" s="18">
        <v>908</v>
      </c>
      <c r="G101" s="3">
        <f t="shared" si="19"/>
        <v>68.454938857978632</v>
      </c>
      <c r="H101" s="11">
        <v>164</v>
      </c>
      <c r="I101" s="18">
        <v>143</v>
      </c>
      <c r="J101" s="3">
        <f t="shared" si="20"/>
        <v>87.195121951219505</v>
      </c>
      <c r="K101" s="1">
        <v>101</v>
      </c>
      <c r="L101" s="1">
        <v>13</v>
      </c>
      <c r="M101" s="3">
        <f t="shared" si="12"/>
        <v>12.871287128712872</v>
      </c>
      <c r="N101" s="1">
        <v>11</v>
      </c>
      <c r="O101" s="3">
        <f t="shared" si="13"/>
        <v>10.891089108910892</v>
      </c>
      <c r="P101" s="3">
        <f t="shared" si="14"/>
        <v>97.97</v>
      </c>
      <c r="Q101" s="1">
        <v>24</v>
      </c>
      <c r="R101" s="3">
        <f t="shared" si="15"/>
        <v>24.497295090333775</v>
      </c>
      <c r="S101" s="11">
        <v>149</v>
      </c>
      <c r="T101" s="18">
        <v>138</v>
      </c>
      <c r="U101" s="3">
        <f t="shared" si="16"/>
        <v>92.617449664429529</v>
      </c>
      <c r="V101" s="3">
        <f t="shared" si="17"/>
        <v>64.044943820224717</v>
      </c>
      <c r="W101" s="18">
        <v>89</v>
      </c>
      <c r="X101" s="18">
        <v>57</v>
      </c>
    </row>
    <row r="102" spans="1:24" hidden="1">
      <c r="A102" s="23">
        <v>101</v>
      </c>
      <c r="B102" s="24" t="s">
        <v>119</v>
      </c>
      <c r="C102" s="30" t="s">
        <v>124</v>
      </c>
      <c r="D102" s="30">
        <v>5666</v>
      </c>
      <c r="E102" s="31">
        <f t="shared" si="18"/>
        <v>1019.88</v>
      </c>
      <c r="F102" s="27">
        <v>1088</v>
      </c>
      <c r="G102" s="28">
        <f t="shared" si="19"/>
        <v>106.67921716280347</v>
      </c>
      <c r="H102" s="32">
        <v>110</v>
      </c>
      <c r="I102" s="27">
        <v>98</v>
      </c>
      <c r="J102" s="28">
        <f t="shared" si="20"/>
        <v>89.090909090909093</v>
      </c>
      <c r="K102" s="26">
        <v>67</v>
      </c>
      <c r="L102" s="26">
        <v>0</v>
      </c>
      <c r="M102" s="28">
        <f t="shared" si="12"/>
        <v>0</v>
      </c>
      <c r="N102" s="26">
        <v>0</v>
      </c>
      <c r="O102" s="28">
        <f t="shared" si="13"/>
        <v>0</v>
      </c>
      <c r="P102" s="28">
        <f t="shared" si="14"/>
        <v>64.989999999999995</v>
      </c>
      <c r="Q102" s="26">
        <v>16</v>
      </c>
      <c r="R102" s="28">
        <f t="shared" si="15"/>
        <v>24.61917218033544</v>
      </c>
      <c r="S102" s="32">
        <v>101</v>
      </c>
      <c r="T102" s="27">
        <v>105</v>
      </c>
      <c r="U102" s="28">
        <f t="shared" si="16"/>
        <v>103.96039603960396</v>
      </c>
      <c r="V102" s="3">
        <f t="shared" si="17"/>
        <v>71.232876712328761</v>
      </c>
      <c r="W102" s="27">
        <v>73</v>
      </c>
      <c r="X102" s="27">
        <v>52</v>
      </c>
    </row>
    <row r="103" spans="1:24" hidden="1">
      <c r="A103" s="15">
        <v>102</v>
      </c>
      <c r="B103" s="5" t="s">
        <v>119</v>
      </c>
      <c r="C103" s="8" t="s">
        <v>125</v>
      </c>
      <c r="D103" s="10">
        <v>6920</v>
      </c>
      <c r="E103" s="9">
        <f t="shared" si="18"/>
        <v>1245.5999999999999</v>
      </c>
      <c r="F103" s="18">
        <v>1376</v>
      </c>
      <c r="G103" s="3">
        <f t="shared" si="19"/>
        <v>110.46885035324343</v>
      </c>
      <c r="H103" s="11">
        <v>116</v>
      </c>
      <c r="I103" s="18">
        <v>122</v>
      </c>
      <c r="J103" s="3">
        <f t="shared" si="20"/>
        <v>105.17241379310344</v>
      </c>
      <c r="K103" s="1">
        <v>101</v>
      </c>
      <c r="L103" s="1">
        <v>28</v>
      </c>
      <c r="M103" s="3">
        <f t="shared" si="12"/>
        <v>27.722772277227726</v>
      </c>
      <c r="N103" s="1">
        <v>77</v>
      </c>
      <c r="O103" s="3">
        <f t="shared" si="13"/>
        <v>76.237623762376245</v>
      </c>
      <c r="P103" s="3">
        <f t="shared" si="14"/>
        <v>97.97</v>
      </c>
      <c r="Q103" s="1">
        <v>30</v>
      </c>
      <c r="R103" s="3">
        <f t="shared" si="15"/>
        <v>30.62161886291722</v>
      </c>
      <c r="S103" s="11">
        <v>106</v>
      </c>
      <c r="T103" s="18">
        <v>107</v>
      </c>
      <c r="U103" s="3">
        <f t="shared" si="16"/>
        <v>100.9433962264151</v>
      </c>
      <c r="V103" s="3">
        <f t="shared" si="17"/>
        <v>92.857142857142861</v>
      </c>
      <c r="W103" s="18">
        <v>98</v>
      </c>
      <c r="X103" s="18">
        <v>91</v>
      </c>
    </row>
    <row r="104" spans="1:24" hidden="1">
      <c r="A104" s="15">
        <v>103</v>
      </c>
      <c r="B104" s="5" t="s">
        <v>119</v>
      </c>
      <c r="C104" s="8" t="s">
        <v>126</v>
      </c>
      <c r="D104" s="10">
        <v>8332</v>
      </c>
      <c r="E104" s="9">
        <f t="shared" si="18"/>
        <v>1499.76</v>
      </c>
      <c r="F104" s="18">
        <v>1661</v>
      </c>
      <c r="G104" s="3">
        <f t="shared" si="19"/>
        <v>110.75105350189362</v>
      </c>
      <c r="H104" s="11">
        <v>152</v>
      </c>
      <c r="I104" s="18">
        <v>112</v>
      </c>
      <c r="J104" s="3">
        <f t="shared" si="20"/>
        <v>73.68421052631578</v>
      </c>
      <c r="K104" s="1">
        <v>55</v>
      </c>
      <c r="L104" s="1">
        <v>27</v>
      </c>
      <c r="M104" s="3">
        <f t="shared" si="12"/>
        <v>49.090909090909093</v>
      </c>
      <c r="N104" s="1">
        <v>50</v>
      </c>
      <c r="O104" s="3">
        <f t="shared" si="13"/>
        <v>90.909090909090907</v>
      </c>
      <c r="P104" s="3">
        <f t="shared" si="14"/>
        <v>53.35</v>
      </c>
      <c r="Q104" s="1">
        <v>21</v>
      </c>
      <c r="R104" s="3">
        <f t="shared" si="15"/>
        <v>39.362699156513585</v>
      </c>
      <c r="S104" s="11">
        <v>137</v>
      </c>
      <c r="T104" s="18">
        <v>139</v>
      </c>
      <c r="U104" s="3">
        <f t="shared" si="16"/>
        <v>101.45985401459853</v>
      </c>
      <c r="V104" s="3">
        <f t="shared" si="17"/>
        <v>30.526315789473685</v>
      </c>
      <c r="W104" s="18">
        <v>95</v>
      </c>
      <c r="X104" s="18">
        <v>29</v>
      </c>
    </row>
    <row r="105" spans="1:24" hidden="1">
      <c r="A105" s="15">
        <v>104</v>
      </c>
      <c r="B105" s="5" t="s">
        <v>119</v>
      </c>
      <c r="C105" s="8" t="s">
        <v>127</v>
      </c>
      <c r="D105" s="10">
        <v>6416</v>
      </c>
      <c r="E105" s="9">
        <f t="shared" si="18"/>
        <v>1154.8799999999999</v>
      </c>
      <c r="F105" s="18">
        <v>1405</v>
      </c>
      <c r="G105" s="3">
        <f t="shared" si="19"/>
        <v>121.65766140205044</v>
      </c>
      <c r="H105" s="11">
        <v>106</v>
      </c>
      <c r="I105" s="18">
        <v>126</v>
      </c>
      <c r="J105" s="3">
        <f t="shared" si="20"/>
        <v>118.86792452830188</v>
      </c>
      <c r="K105" s="1">
        <v>102</v>
      </c>
      <c r="L105" s="1">
        <v>38</v>
      </c>
      <c r="M105" s="3">
        <f t="shared" si="12"/>
        <v>37.254901960784316</v>
      </c>
      <c r="N105" s="1">
        <v>80</v>
      </c>
      <c r="O105" s="3">
        <f t="shared" si="13"/>
        <v>78.431372549019613</v>
      </c>
      <c r="P105" s="3">
        <f t="shared" si="14"/>
        <v>98.94</v>
      </c>
      <c r="Q105" s="1">
        <v>38</v>
      </c>
      <c r="R105" s="3">
        <f t="shared" si="15"/>
        <v>38.407115423488989</v>
      </c>
      <c r="S105" s="11">
        <v>99</v>
      </c>
      <c r="T105" s="18">
        <v>113</v>
      </c>
      <c r="U105" s="3">
        <f t="shared" si="16"/>
        <v>114.14141414141415</v>
      </c>
      <c r="V105" s="3">
        <f t="shared" si="17"/>
        <v>77.551020408163268</v>
      </c>
      <c r="W105" s="18">
        <v>98</v>
      </c>
      <c r="X105" s="18">
        <v>76</v>
      </c>
    </row>
    <row r="106" spans="1:24" hidden="1">
      <c r="A106" s="15">
        <v>105</v>
      </c>
      <c r="B106" s="5" t="s">
        <v>119</v>
      </c>
      <c r="C106" s="8" t="s">
        <v>128</v>
      </c>
      <c r="D106" s="10">
        <v>5873</v>
      </c>
      <c r="E106" s="9">
        <f t="shared" si="18"/>
        <v>1057.1399999999999</v>
      </c>
      <c r="F106" s="18">
        <v>1138</v>
      </c>
      <c r="G106" s="3">
        <f t="shared" si="19"/>
        <v>107.64893959172863</v>
      </c>
      <c r="H106" s="11">
        <v>123</v>
      </c>
      <c r="I106" s="18">
        <v>103</v>
      </c>
      <c r="J106" s="3">
        <f t="shared" si="20"/>
        <v>83.739837398373979</v>
      </c>
      <c r="K106" s="1">
        <v>85</v>
      </c>
      <c r="L106" s="1">
        <v>35</v>
      </c>
      <c r="M106" s="3">
        <f t="shared" si="12"/>
        <v>41.17647058823529</v>
      </c>
      <c r="N106" s="1">
        <v>62</v>
      </c>
      <c r="O106" s="3">
        <f t="shared" si="13"/>
        <v>72.941176470588232</v>
      </c>
      <c r="P106" s="3">
        <f t="shared" si="14"/>
        <v>82.45</v>
      </c>
      <c r="Q106" s="1">
        <v>31</v>
      </c>
      <c r="R106" s="3">
        <f t="shared" si="15"/>
        <v>37.598544572468164</v>
      </c>
      <c r="S106" s="11">
        <v>112</v>
      </c>
      <c r="T106" s="18">
        <v>101</v>
      </c>
      <c r="U106" s="3">
        <f t="shared" si="16"/>
        <v>90.178571428571431</v>
      </c>
      <c r="V106" s="3">
        <f t="shared" si="17"/>
        <v>99.082568807339456</v>
      </c>
      <c r="W106" s="18">
        <v>109</v>
      </c>
      <c r="X106" s="18">
        <v>108</v>
      </c>
    </row>
    <row r="107" spans="1:24" hidden="1">
      <c r="A107" s="15">
        <v>106</v>
      </c>
      <c r="B107" s="5" t="s">
        <v>119</v>
      </c>
      <c r="C107" s="8" t="s">
        <v>129</v>
      </c>
      <c r="D107" s="10">
        <v>9028</v>
      </c>
      <c r="E107" s="9">
        <f t="shared" si="18"/>
        <v>1625.04</v>
      </c>
      <c r="F107" s="18">
        <v>1424</v>
      </c>
      <c r="G107" s="3">
        <f t="shared" si="19"/>
        <v>87.628612218776155</v>
      </c>
      <c r="H107" s="11">
        <v>172</v>
      </c>
      <c r="I107" s="18">
        <v>186</v>
      </c>
      <c r="J107" s="3">
        <f t="shared" si="20"/>
        <v>108.13953488372093</v>
      </c>
      <c r="K107" s="1">
        <v>136</v>
      </c>
      <c r="L107" s="1">
        <v>33</v>
      </c>
      <c r="M107" s="3">
        <f t="shared" si="12"/>
        <v>24.264705882352942</v>
      </c>
      <c r="N107" s="1">
        <v>70</v>
      </c>
      <c r="O107" s="3">
        <f t="shared" si="13"/>
        <v>51.470588235294116</v>
      </c>
      <c r="P107" s="3">
        <f t="shared" si="14"/>
        <v>131.91999999999999</v>
      </c>
      <c r="Q107" s="1">
        <v>38</v>
      </c>
      <c r="R107" s="3">
        <f t="shared" si="15"/>
        <v>28.805336567616742</v>
      </c>
      <c r="S107" s="11">
        <v>155</v>
      </c>
      <c r="T107" s="18">
        <v>168</v>
      </c>
      <c r="U107" s="3">
        <f t="shared" si="16"/>
        <v>108.38709677419357</v>
      </c>
      <c r="V107" s="3">
        <f t="shared" si="17"/>
        <v>88.387096774193552</v>
      </c>
      <c r="W107" s="18">
        <v>155</v>
      </c>
      <c r="X107" s="18">
        <v>137</v>
      </c>
    </row>
    <row r="108" spans="1:24" hidden="1">
      <c r="A108" s="15">
        <v>107</v>
      </c>
      <c r="B108" s="5" t="s">
        <v>119</v>
      </c>
      <c r="C108" s="8" t="s">
        <v>130</v>
      </c>
      <c r="D108" s="10">
        <v>5785</v>
      </c>
      <c r="E108" s="9">
        <f t="shared" si="18"/>
        <v>1041.3</v>
      </c>
      <c r="F108" s="18">
        <v>878</v>
      </c>
      <c r="G108" s="3">
        <f t="shared" si="19"/>
        <v>84.317679823297809</v>
      </c>
      <c r="H108" s="11">
        <v>133</v>
      </c>
      <c r="I108" s="18">
        <v>156</v>
      </c>
      <c r="J108" s="3">
        <f t="shared" si="20"/>
        <v>117.29323308270676</v>
      </c>
      <c r="K108" s="1">
        <v>114</v>
      </c>
      <c r="L108" s="1">
        <v>28</v>
      </c>
      <c r="M108" s="3">
        <f t="shared" si="12"/>
        <v>24.561403508771928</v>
      </c>
      <c r="N108" s="1">
        <v>69</v>
      </c>
      <c r="O108" s="3">
        <f t="shared" si="13"/>
        <v>60.526315789473685</v>
      </c>
      <c r="P108" s="3">
        <f t="shared" si="14"/>
        <v>110.58</v>
      </c>
      <c r="Q108" s="1">
        <v>45</v>
      </c>
      <c r="R108" s="3">
        <f t="shared" si="15"/>
        <v>40.694519804666307</v>
      </c>
      <c r="S108" s="11">
        <v>120</v>
      </c>
      <c r="T108" s="18">
        <v>144</v>
      </c>
      <c r="U108" s="3">
        <f t="shared" si="16"/>
        <v>120</v>
      </c>
      <c r="V108" s="3">
        <f t="shared" si="17"/>
        <v>89.189189189189193</v>
      </c>
      <c r="W108" s="18">
        <v>74</v>
      </c>
      <c r="X108" s="18">
        <v>66</v>
      </c>
    </row>
    <row r="109" spans="1:24" hidden="1">
      <c r="A109" s="15">
        <v>108</v>
      </c>
      <c r="B109" s="5" t="s">
        <v>119</v>
      </c>
      <c r="C109" s="8" t="s">
        <v>131</v>
      </c>
      <c r="D109" s="10">
        <v>7227</v>
      </c>
      <c r="E109" s="9">
        <f t="shared" si="18"/>
        <v>1300.8599999999999</v>
      </c>
      <c r="F109" s="18">
        <v>803</v>
      </c>
      <c r="G109" s="3">
        <f t="shared" si="19"/>
        <v>61.728395061728406</v>
      </c>
      <c r="H109" s="11">
        <v>124</v>
      </c>
      <c r="I109" s="18">
        <v>127</v>
      </c>
      <c r="J109" s="3">
        <f t="shared" si="20"/>
        <v>102.41935483870968</v>
      </c>
      <c r="K109" s="1">
        <v>87</v>
      </c>
      <c r="L109" s="1">
        <v>31</v>
      </c>
      <c r="M109" s="3">
        <f t="shared" si="12"/>
        <v>35.632183908045981</v>
      </c>
      <c r="N109" s="1">
        <v>49</v>
      </c>
      <c r="O109" s="3">
        <f t="shared" si="13"/>
        <v>56.321839080459768</v>
      </c>
      <c r="P109" s="3">
        <f t="shared" si="14"/>
        <v>84.39</v>
      </c>
      <c r="Q109" s="1">
        <v>27</v>
      </c>
      <c r="R109" s="3">
        <f t="shared" si="15"/>
        <v>31.994312122289369</v>
      </c>
      <c r="S109" s="11">
        <v>106</v>
      </c>
      <c r="T109" s="18">
        <v>116</v>
      </c>
      <c r="U109" s="3">
        <f t="shared" si="16"/>
        <v>109.43396226415094</v>
      </c>
      <c r="V109" s="3">
        <f t="shared" si="17"/>
        <v>90.677966101694921</v>
      </c>
      <c r="W109" s="18">
        <v>118</v>
      </c>
      <c r="X109" s="18">
        <v>107</v>
      </c>
    </row>
    <row r="110" spans="1:24" hidden="1">
      <c r="A110" s="15">
        <v>109</v>
      </c>
      <c r="B110" s="5" t="s">
        <v>119</v>
      </c>
      <c r="C110" s="8" t="s">
        <v>132</v>
      </c>
      <c r="D110" s="10">
        <v>5787</v>
      </c>
      <c r="E110" s="9">
        <f t="shared" si="18"/>
        <v>1041.6599999999999</v>
      </c>
      <c r="F110" s="18">
        <v>1003</v>
      </c>
      <c r="G110" s="3">
        <f t="shared" si="19"/>
        <v>96.288616247144006</v>
      </c>
      <c r="H110" s="11">
        <v>112</v>
      </c>
      <c r="I110" s="18">
        <v>98</v>
      </c>
      <c r="J110" s="3">
        <f t="shared" si="20"/>
        <v>87.5</v>
      </c>
      <c r="K110" s="1">
        <v>78</v>
      </c>
      <c r="L110" s="1">
        <v>16</v>
      </c>
      <c r="M110" s="3">
        <f t="shared" si="12"/>
        <v>20.512820512820511</v>
      </c>
      <c r="N110" s="1">
        <v>36</v>
      </c>
      <c r="O110" s="3">
        <f t="shared" si="13"/>
        <v>46.153846153846153</v>
      </c>
      <c r="P110" s="3">
        <f t="shared" si="14"/>
        <v>75.66</v>
      </c>
      <c r="Q110" s="1">
        <v>20</v>
      </c>
      <c r="R110" s="3">
        <f t="shared" si="15"/>
        <v>26.434047052603756</v>
      </c>
      <c r="S110" s="11">
        <v>102</v>
      </c>
      <c r="T110" s="18">
        <v>101</v>
      </c>
      <c r="U110" s="3">
        <f t="shared" si="16"/>
        <v>99.019607843137265</v>
      </c>
      <c r="V110" s="3">
        <f t="shared" si="17"/>
        <v>95.833333333333329</v>
      </c>
      <c r="W110" s="18">
        <v>96</v>
      </c>
      <c r="X110" s="18">
        <v>92</v>
      </c>
    </row>
    <row r="111" spans="1:24" hidden="1">
      <c r="A111" s="15">
        <v>110</v>
      </c>
      <c r="B111" s="5" t="s">
        <v>119</v>
      </c>
      <c r="C111" s="8" t="s">
        <v>133</v>
      </c>
      <c r="D111" s="10">
        <v>6903</v>
      </c>
      <c r="E111" s="9">
        <f t="shared" si="18"/>
        <v>1242.54</v>
      </c>
      <c r="F111" s="18">
        <v>1242</v>
      </c>
      <c r="G111" s="3">
        <f t="shared" si="19"/>
        <v>99.956540634506737</v>
      </c>
      <c r="H111" s="11">
        <v>163</v>
      </c>
      <c r="I111" s="18">
        <v>142</v>
      </c>
      <c r="J111" s="3">
        <f t="shared" si="20"/>
        <v>87.116564417177912</v>
      </c>
      <c r="K111" s="1">
        <v>102</v>
      </c>
      <c r="L111" s="1">
        <v>15</v>
      </c>
      <c r="M111" s="3">
        <f t="shared" si="12"/>
        <v>14.705882352941178</v>
      </c>
      <c r="N111" s="1">
        <v>70</v>
      </c>
      <c r="O111" s="3">
        <f t="shared" si="13"/>
        <v>68.627450980392155</v>
      </c>
      <c r="P111" s="3">
        <f t="shared" si="14"/>
        <v>98.94</v>
      </c>
      <c r="Q111" s="1">
        <v>17</v>
      </c>
      <c r="R111" s="3">
        <f t="shared" si="15"/>
        <v>17.182130584192439</v>
      </c>
      <c r="S111" s="11">
        <v>136</v>
      </c>
      <c r="T111" s="18">
        <v>135</v>
      </c>
      <c r="U111" s="3">
        <f t="shared" si="16"/>
        <v>99.264705882352942</v>
      </c>
      <c r="V111" s="3">
        <f t="shared" si="17"/>
        <v>79.389312977099237</v>
      </c>
      <c r="W111" s="18">
        <v>131</v>
      </c>
      <c r="X111" s="18">
        <v>104</v>
      </c>
    </row>
    <row r="112" spans="1:24" hidden="1">
      <c r="A112" s="15">
        <v>111</v>
      </c>
      <c r="B112" s="5" t="s">
        <v>119</v>
      </c>
      <c r="C112" s="8" t="s">
        <v>134</v>
      </c>
      <c r="D112" s="10">
        <v>7387</v>
      </c>
      <c r="E112" s="9">
        <f t="shared" si="18"/>
        <v>1329.6599999999999</v>
      </c>
      <c r="F112" s="18">
        <v>1103</v>
      </c>
      <c r="G112" s="3">
        <f t="shared" si="19"/>
        <v>82.953536994419636</v>
      </c>
      <c r="H112" s="11">
        <v>147</v>
      </c>
      <c r="I112" s="18">
        <v>151</v>
      </c>
      <c r="J112" s="3">
        <f t="shared" si="20"/>
        <v>102.72108843537416</v>
      </c>
      <c r="K112" s="1">
        <v>105</v>
      </c>
      <c r="L112" s="1">
        <v>28</v>
      </c>
      <c r="M112" s="3">
        <f t="shared" si="12"/>
        <v>26.666666666666668</v>
      </c>
      <c r="N112" s="1">
        <v>31</v>
      </c>
      <c r="O112" s="3">
        <f t="shared" si="13"/>
        <v>29.523809523809526</v>
      </c>
      <c r="P112" s="3">
        <f t="shared" si="14"/>
        <v>101.85</v>
      </c>
      <c r="Q112" s="1">
        <v>33</v>
      </c>
      <c r="R112" s="3">
        <f t="shared" si="15"/>
        <v>32.400589101620028</v>
      </c>
      <c r="S112" s="11">
        <v>134</v>
      </c>
      <c r="T112" s="18">
        <v>159</v>
      </c>
      <c r="U112" s="3">
        <f t="shared" si="16"/>
        <v>118.65671641791045</v>
      </c>
      <c r="V112" s="3">
        <f t="shared" si="17"/>
        <v>88.721804511278194</v>
      </c>
      <c r="W112" s="18">
        <v>133</v>
      </c>
      <c r="X112" s="18">
        <v>118</v>
      </c>
    </row>
    <row r="113" spans="1:24" hidden="1">
      <c r="A113" s="15">
        <v>112</v>
      </c>
      <c r="B113" s="5" t="s">
        <v>119</v>
      </c>
      <c r="C113" s="8" t="s">
        <v>135</v>
      </c>
      <c r="D113" s="10">
        <v>7417</v>
      </c>
      <c r="E113" s="9">
        <f t="shared" si="18"/>
        <v>1335.06</v>
      </c>
      <c r="F113" s="18">
        <v>1723</v>
      </c>
      <c r="G113" s="3">
        <f t="shared" si="19"/>
        <v>129.05787005827455</v>
      </c>
      <c r="H113" s="11">
        <v>128</v>
      </c>
      <c r="I113" s="18">
        <v>151</v>
      </c>
      <c r="J113" s="3">
        <f t="shared" si="20"/>
        <v>117.96875</v>
      </c>
      <c r="K113" s="1">
        <v>122</v>
      </c>
      <c r="L113" s="1">
        <v>33</v>
      </c>
      <c r="M113" s="3">
        <f t="shared" si="12"/>
        <v>27.049180327868854</v>
      </c>
      <c r="N113" s="1">
        <v>86</v>
      </c>
      <c r="O113" s="3">
        <f t="shared" si="13"/>
        <v>70.491803278688522</v>
      </c>
      <c r="P113" s="3">
        <f t="shared" si="14"/>
        <v>118.34</v>
      </c>
      <c r="Q113" s="1">
        <v>39</v>
      </c>
      <c r="R113" s="3">
        <f t="shared" si="15"/>
        <v>32.955889809024839</v>
      </c>
      <c r="S113" s="11">
        <v>118</v>
      </c>
      <c r="T113" s="18">
        <v>132</v>
      </c>
      <c r="U113" s="3">
        <f t="shared" si="16"/>
        <v>111.86440677966101</v>
      </c>
      <c r="V113" s="3">
        <f t="shared" si="17"/>
        <v>83.80952380952381</v>
      </c>
      <c r="W113" s="18">
        <v>105</v>
      </c>
      <c r="X113" s="18">
        <v>88</v>
      </c>
    </row>
    <row r="114" spans="1:24" hidden="1">
      <c r="A114" s="15">
        <v>113</v>
      </c>
      <c r="B114" s="5" t="s">
        <v>119</v>
      </c>
      <c r="C114" s="8" t="s">
        <v>136</v>
      </c>
      <c r="D114" s="10">
        <v>9395</v>
      </c>
      <c r="E114" s="9">
        <f t="shared" si="18"/>
        <v>1691.1</v>
      </c>
      <c r="F114" s="18">
        <v>1671</v>
      </c>
      <c r="G114" s="3">
        <f t="shared" si="19"/>
        <v>98.81142451658684</v>
      </c>
      <c r="H114" s="11">
        <v>152</v>
      </c>
      <c r="I114" s="18">
        <v>177</v>
      </c>
      <c r="J114" s="3">
        <f t="shared" si="20"/>
        <v>116.44736842105263</v>
      </c>
      <c r="K114" s="1">
        <v>116</v>
      </c>
      <c r="L114" s="1">
        <v>18</v>
      </c>
      <c r="M114" s="3">
        <f t="shared" si="12"/>
        <v>15.517241379310345</v>
      </c>
      <c r="N114" s="1">
        <v>36</v>
      </c>
      <c r="O114" s="3">
        <f t="shared" si="13"/>
        <v>31.03448275862069</v>
      </c>
      <c r="P114" s="3">
        <f t="shared" si="14"/>
        <v>112.52</v>
      </c>
      <c r="Q114" s="1">
        <v>28</v>
      </c>
      <c r="R114" s="3">
        <f t="shared" si="15"/>
        <v>24.884464984002843</v>
      </c>
      <c r="S114" s="11">
        <v>140</v>
      </c>
      <c r="T114" s="18">
        <v>124</v>
      </c>
      <c r="U114" s="3">
        <f t="shared" si="16"/>
        <v>88.571428571428569</v>
      </c>
      <c r="V114" s="3">
        <f t="shared" si="17"/>
        <v>70</v>
      </c>
      <c r="W114" s="18">
        <v>70</v>
      </c>
      <c r="X114" s="18">
        <v>49</v>
      </c>
    </row>
    <row r="115" spans="1:24" hidden="1">
      <c r="A115" s="15">
        <v>114</v>
      </c>
      <c r="B115" s="5" t="s">
        <v>119</v>
      </c>
      <c r="C115" s="8" t="s">
        <v>137</v>
      </c>
      <c r="D115" s="10">
        <v>6479</v>
      </c>
      <c r="E115" s="9">
        <f t="shared" si="18"/>
        <v>1166.22</v>
      </c>
      <c r="F115" s="18">
        <v>912</v>
      </c>
      <c r="G115" s="3">
        <f t="shared" si="19"/>
        <v>78.201368523949171</v>
      </c>
      <c r="H115" s="11">
        <v>135</v>
      </c>
      <c r="I115" s="18">
        <v>116</v>
      </c>
      <c r="J115" s="3">
        <f t="shared" si="20"/>
        <v>85.925925925925924</v>
      </c>
      <c r="K115" s="1">
        <v>74</v>
      </c>
      <c r="L115" s="1">
        <v>18</v>
      </c>
      <c r="M115" s="3">
        <f t="shared" si="12"/>
        <v>24.324324324324326</v>
      </c>
      <c r="N115" s="1">
        <v>0</v>
      </c>
      <c r="O115" s="3">
        <f t="shared" si="13"/>
        <v>0</v>
      </c>
      <c r="P115" s="3">
        <f t="shared" si="14"/>
        <v>71.78</v>
      </c>
      <c r="Q115" s="1">
        <v>20</v>
      </c>
      <c r="R115" s="3">
        <f t="shared" si="15"/>
        <v>27.862914460852608</v>
      </c>
      <c r="S115" s="11">
        <v>125</v>
      </c>
      <c r="T115" s="18">
        <v>117</v>
      </c>
      <c r="U115" s="3">
        <f t="shared" si="16"/>
        <v>93.600000000000009</v>
      </c>
      <c r="V115" s="3">
        <f t="shared" si="17"/>
        <v>50</v>
      </c>
      <c r="W115" s="18">
        <v>14</v>
      </c>
      <c r="X115" s="18">
        <v>7</v>
      </c>
    </row>
    <row r="116" spans="1:24" hidden="1">
      <c r="A116" s="15">
        <v>115</v>
      </c>
      <c r="B116" s="5" t="s">
        <v>119</v>
      </c>
      <c r="C116" s="8" t="s">
        <v>138</v>
      </c>
      <c r="D116" s="10">
        <v>5517</v>
      </c>
      <c r="E116" s="9">
        <f t="shared" si="18"/>
        <v>993.06</v>
      </c>
      <c r="F116" s="18">
        <v>962</v>
      </c>
      <c r="G116" s="3">
        <f t="shared" si="19"/>
        <v>96.872293718405743</v>
      </c>
      <c r="H116" s="11">
        <v>108</v>
      </c>
      <c r="I116" s="18">
        <v>93</v>
      </c>
      <c r="J116" s="3">
        <f t="shared" si="20"/>
        <v>86.111111111111114</v>
      </c>
      <c r="K116" s="1">
        <v>63</v>
      </c>
      <c r="L116" s="1">
        <v>13</v>
      </c>
      <c r="M116" s="3">
        <f t="shared" si="12"/>
        <v>20.634920634920633</v>
      </c>
      <c r="N116" s="1">
        <v>28</v>
      </c>
      <c r="O116" s="3">
        <f t="shared" si="13"/>
        <v>44.444444444444443</v>
      </c>
      <c r="P116" s="3">
        <f t="shared" si="14"/>
        <v>61.11</v>
      </c>
      <c r="Q116" s="1">
        <v>15</v>
      </c>
      <c r="R116" s="3">
        <f t="shared" si="15"/>
        <v>24.54590083456063</v>
      </c>
      <c r="S116" s="11">
        <v>97</v>
      </c>
      <c r="T116" s="18">
        <v>94</v>
      </c>
      <c r="U116" s="3">
        <f t="shared" si="16"/>
        <v>96.907216494845358</v>
      </c>
      <c r="V116" s="3">
        <f t="shared" si="17"/>
        <v>91.262135922330103</v>
      </c>
      <c r="W116" s="18">
        <v>103</v>
      </c>
      <c r="X116" s="18">
        <v>94</v>
      </c>
    </row>
    <row r="117" spans="1:24" hidden="1">
      <c r="A117" s="15">
        <v>116</v>
      </c>
      <c r="B117" s="5" t="s">
        <v>119</v>
      </c>
      <c r="C117" s="8" t="s">
        <v>139</v>
      </c>
      <c r="D117" s="10">
        <v>5929</v>
      </c>
      <c r="E117" s="9">
        <f t="shared" si="18"/>
        <v>1067.22</v>
      </c>
      <c r="F117" s="18">
        <v>1270</v>
      </c>
      <c r="G117" s="3">
        <f t="shared" si="19"/>
        <v>119.0007683514177</v>
      </c>
      <c r="H117" s="11">
        <v>111</v>
      </c>
      <c r="I117" s="18">
        <v>105</v>
      </c>
      <c r="J117" s="3">
        <f t="shared" si="20"/>
        <v>94.594594594594597</v>
      </c>
      <c r="K117" s="1">
        <v>85</v>
      </c>
      <c r="L117" s="1">
        <v>30</v>
      </c>
      <c r="M117" s="3">
        <f t="shared" si="12"/>
        <v>35.294117647058826</v>
      </c>
      <c r="N117" s="1">
        <v>55</v>
      </c>
      <c r="O117" s="3">
        <f t="shared" si="13"/>
        <v>64.705882352941174</v>
      </c>
      <c r="P117" s="3">
        <f t="shared" si="14"/>
        <v>82.45</v>
      </c>
      <c r="Q117" s="1">
        <v>33</v>
      </c>
      <c r="R117" s="3">
        <f t="shared" si="15"/>
        <v>40.024257125530625</v>
      </c>
      <c r="S117" s="11">
        <v>101</v>
      </c>
      <c r="T117" s="18">
        <v>113</v>
      </c>
      <c r="U117" s="3">
        <f t="shared" si="16"/>
        <v>111.88118811881189</v>
      </c>
      <c r="V117" s="3">
        <f t="shared" si="17"/>
        <v>88.571428571428569</v>
      </c>
      <c r="W117" s="18">
        <v>105</v>
      </c>
      <c r="X117" s="18">
        <v>93</v>
      </c>
    </row>
    <row r="118" spans="1:24" hidden="1">
      <c r="A118" s="15">
        <v>117</v>
      </c>
      <c r="B118" s="5" t="s">
        <v>119</v>
      </c>
      <c r="C118" s="8" t="s">
        <v>140</v>
      </c>
      <c r="D118" s="10">
        <v>6127</v>
      </c>
      <c r="E118" s="9">
        <f t="shared" si="18"/>
        <v>1102.8599999999999</v>
      </c>
      <c r="F118" s="18">
        <v>1305</v>
      </c>
      <c r="G118" s="3">
        <f t="shared" si="19"/>
        <v>118.32870899298189</v>
      </c>
      <c r="H118" s="11">
        <v>142</v>
      </c>
      <c r="I118" s="18">
        <v>136</v>
      </c>
      <c r="J118" s="3">
        <f t="shared" si="20"/>
        <v>95.774647887323937</v>
      </c>
      <c r="K118" s="1">
        <v>108</v>
      </c>
      <c r="L118" s="1">
        <v>26</v>
      </c>
      <c r="M118" s="3">
        <f t="shared" si="12"/>
        <v>24.074074074074073</v>
      </c>
      <c r="N118" s="1">
        <v>1</v>
      </c>
      <c r="O118" s="3">
        <f t="shared" si="13"/>
        <v>0.92592592592592582</v>
      </c>
      <c r="P118" s="3">
        <f t="shared" si="14"/>
        <v>104.75999999999999</v>
      </c>
      <c r="Q118" s="1">
        <v>15</v>
      </c>
      <c r="R118" s="3">
        <f t="shared" si="15"/>
        <v>14.318442153493702</v>
      </c>
      <c r="S118" s="11">
        <v>129</v>
      </c>
      <c r="T118" s="18">
        <v>106</v>
      </c>
      <c r="U118" s="3">
        <f t="shared" si="16"/>
        <v>82.170542635658919</v>
      </c>
      <c r="V118" s="3">
        <f t="shared" si="17"/>
        <v>97.560975609756099</v>
      </c>
      <c r="W118" s="18">
        <v>123</v>
      </c>
      <c r="X118" s="18">
        <v>120</v>
      </c>
    </row>
    <row r="119" spans="1:24" hidden="1">
      <c r="A119" s="15">
        <v>118</v>
      </c>
      <c r="B119" s="5" t="s">
        <v>119</v>
      </c>
      <c r="C119" s="8" t="s">
        <v>141</v>
      </c>
      <c r="D119" s="10">
        <v>7432</v>
      </c>
      <c r="E119" s="9">
        <f t="shared" si="18"/>
        <v>1337.76</v>
      </c>
      <c r="F119" s="18">
        <v>651</v>
      </c>
      <c r="G119" s="3">
        <f t="shared" si="19"/>
        <v>48.663437387872264</v>
      </c>
      <c r="H119" s="11">
        <v>132</v>
      </c>
      <c r="I119" s="18">
        <v>103</v>
      </c>
      <c r="J119" s="3">
        <f t="shared" si="20"/>
        <v>78.030303030303031</v>
      </c>
      <c r="K119" s="1">
        <v>62</v>
      </c>
      <c r="L119" s="1">
        <v>21</v>
      </c>
      <c r="M119" s="3">
        <f t="shared" si="12"/>
        <v>33.87096774193548</v>
      </c>
      <c r="N119" s="1">
        <v>40</v>
      </c>
      <c r="O119" s="3">
        <f t="shared" si="13"/>
        <v>64.516129032258064</v>
      </c>
      <c r="P119" s="3">
        <f t="shared" si="14"/>
        <v>60.14</v>
      </c>
      <c r="Q119" s="1">
        <v>21</v>
      </c>
      <c r="R119" s="3">
        <f t="shared" si="15"/>
        <v>34.918523445294312</v>
      </c>
      <c r="S119" s="11">
        <v>119</v>
      </c>
      <c r="T119" s="18">
        <v>107</v>
      </c>
      <c r="U119" s="3">
        <f t="shared" si="16"/>
        <v>89.915966386554629</v>
      </c>
      <c r="V119" s="3">
        <f t="shared" si="17"/>
        <v>95.454545454545453</v>
      </c>
      <c r="W119" s="18">
        <v>66</v>
      </c>
      <c r="X119" s="18">
        <v>63</v>
      </c>
    </row>
    <row r="120" spans="1:24" hidden="1">
      <c r="A120" s="15">
        <v>119</v>
      </c>
      <c r="B120" s="5" t="s">
        <v>119</v>
      </c>
      <c r="C120" s="8" t="s">
        <v>142</v>
      </c>
      <c r="D120" s="10">
        <v>10042</v>
      </c>
      <c r="E120" s="9">
        <f t="shared" si="18"/>
        <v>1807.56</v>
      </c>
      <c r="F120" s="18">
        <v>980</v>
      </c>
      <c r="G120" s="3">
        <f t="shared" si="19"/>
        <v>54.216734160968386</v>
      </c>
      <c r="H120" s="11">
        <v>168</v>
      </c>
      <c r="I120" s="18">
        <v>152</v>
      </c>
      <c r="J120" s="3">
        <f t="shared" si="20"/>
        <v>90.476190476190482</v>
      </c>
      <c r="K120" s="1">
        <v>122</v>
      </c>
      <c r="L120" s="1">
        <v>26</v>
      </c>
      <c r="M120" s="3">
        <f t="shared" si="12"/>
        <v>21.311475409836063</v>
      </c>
      <c r="N120" s="1">
        <v>50</v>
      </c>
      <c r="O120" s="3">
        <f t="shared" si="13"/>
        <v>40.983606557377051</v>
      </c>
      <c r="P120" s="3">
        <f t="shared" si="14"/>
        <v>118.34</v>
      </c>
      <c r="Q120" s="1">
        <v>30</v>
      </c>
      <c r="R120" s="3">
        <f t="shared" si="15"/>
        <v>25.350684468480651</v>
      </c>
      <c r="S120" s="11">
        <v>161</v>
      </c>
      <c r="T120" s="18">
        <v>159</v>
      </c>
      <c r="U120" s="3">
        <f t="shared" si="16"/>
        <v>98.757763975155271</v>
      </c>
      <c r="V120" s="3">
        <f t="shared" si="17"/>
        <v>61.81818181818182</v>
      </c>
      <c r="W120" s="18">
        <v>55</v>
      </c>
      <c r="X120" s="18">
        <v>34</v>
      </c>
    </row>
    <row r="121" spans="1:24" hidden="1">
      <c r="A121" s="15">
        <v>120</v>
      </c>
      <c r="B121" s="5" t="s">
        <v>119</v>
      </c>
      <c r="C121" s="8" t="s">
        <v>143</v>
      </c>
      <c r="D121" s="10">
        <v>7335</v>
      </c>
      <c r="E121" s="9">
        <f t="shared" si="18"/>
        <v>1320.3</v>
      </c>
      <c r="F121" s="18">
        <v>1129</v>
      </c>
      <c r="G121" s="3">
        <f t="shared" si="19"/>
        <v>85.510868741952592</v>
      </c>
      <c r="H121" s="11">
        <v>130</v>
      </c>
      <c r="I121" s="18">
        <v>146</v>
      </c>
      <c r="J121" s="3">
        <f t="shared" si="20"/>
        <v>112.30769230769231</v>
      </c>
      <c r="K121" s="1">
        <v>108</v>
      </c>
      <c r="L121" s="1">
        <v>14</v>
      </c>
      <c r="M121" s="3">
        <f t="shared" si="12"/>
        <v>12.962962962962962</v>
      </c>
      <c r="N121" s="1">
        <v>72</v>
      </c>
      <c r="O121" s="3">
        <f t="shared" si="13"/>
        <v>66.666666666666657</v>
      </c>
      <c r="P121" s="3">
        <f t="shared" si="14"/>
        <v>104.75999999999999</v>
      </c>
      <c r="Q121" s="1">
        <v>28</v>
      </c>
      <c r="R121" s="3">
        <f t="shared" si="15"/>
        <v>26.727758686521575</v>
      </c>
      <c r="S121" s="11">
        <v>126</v>
      </c>
      <c r="T121" s="18">
        <v>135</v>
      </c>
      <c r="U121" s="3">
        <f t="shared" si="16"/>
        <v>107.14285714285714</v>
      </c>
      <c r="V121" s="3">
        <f t="shared" si="17"/>
        <v>0</v>
      </c>
      <c r="W121" s="18">
        <v>1</v>
      </c>
      <c r="X121" s="18">
        <v>0</v>
      </c>
    </row>
    <row r="122" spans="1:24" hidden="1">
      <c r="A122" s="15">
        <v>121</v>
      </c>
      <c r="B122" s="5" t="s">
        <v>119</v>
      </c>
      <c r="C122" s="8" t="s">
        <v>144</v>
      </c>
      <c r="D122" s="10">
        <v>6534</v>
      </c>
      <c r="E122" s="9">
        <f t="shared" si="18"/>
        <v>1176.1199999999999</v>
      </c>
      <c r="F122" s="18">
        <v>921</v>
      </c>
      <c r="G122" s="3">
        <f t="shared" si="19"/>
        <v>78.308335884093466</v>
      </c>
      <c r="H122" s="11">
        <v>122</v>
      </c>
      <c r="I122" s="18">
        <v>127</v>
      </c>
      <c r="J122" s="3">
        <f t="shared" si="20"/>
        <v>104.09836065573769</v>
      </c>
      <c r="K122" s="1">
        <v>87</v>
      </c>
      <c r="L122" s="1">
        <v>10</v>
      </c>
      <c r="M122" s="3">
        <f t="shared" si="12"/>
        <v>11.494252873563218</v>
      </c>
      <c r="N122" s="1">
        <v>26</v>
      </c>
      <c r="O122" s="3">
        <f t="shared" si="13"/>
        <v>29.885057471264371</v>
      </c>
      <c r="P122" s="3">
        <f t="shared" si="14"/>
        <v>84.39</v>
      </c>
      <c r="Q122" s="1">
        <v>12</v>
      </c>
      <c r="R122" s="3">
        <f t="shared" si="15"/>
        <v>14.219694276573053</v>
      </c>
      <c r="S122" s="11">
        <v>110</v>
      </c>
      <c r="T122" s="18">
        <v>95</v>
      </c>
      <c r="U122" s="3">
        <f t="shared" si="16"/>
        <v>86.36363636363636</v>
      </c>
      <c r="V122" s="3">
        <f t="shared" si="17"/>
        <v>83.838383838383834</v>
      </c>
      <c r="W122" s="18">
        <v>99</v>
      </c>
      <c r="X122" s="18">
        <v>83</v>
      </c>
    </row>
    <row r="123" spans="1:24" hidden="1">
      <c r="A123" s="15">
        <v>122</v>
      </c>
      <c r="B123" s="5" t="s">
        <v>119</v>
      </c>
      <c r="C123" s="8" t="s">
        <v>145</v>
      </c>
      <c r="D123" s="10">
        <v>7356</v>
      </c>
      <c r="E123" s="9">
        <f t="shared" si="18"/>
        <v>1324.08</v>
      </c>
      <c r="F123" s="18">
        <v>977</v>
      </c>
      <c r="G123" s="3">
        <f t="shared" si="19"/>
        <v>73.787082351519544</v>
      </c>
      <c r="H123" s="11">
        <v>155</v>
      </c>
      <c r="I123" s="18">
        <v>143</v>
      </c>
      <c r="J123" s="3">
        <f t="shared" si="20"/>
        <v>92.258064516129039</v>
      </c>
      <c r="K123" s="1">
        <v>94</v>
      </c>
      <c r="L123" s="1">
        <v>11</v>
      </c>
      <c r="M123" s="3">
        <f t="shared" si="12"/>
        <v>11.702127659574469</v>
      </c>
      <c r="N123" s="1">
        <v>38</v>
      </c>
      <c r="O123" s="3">
        <f t="shared" si="13"/>
        <v>40.425531914893611</v>
      </c>
      <c r="P123" s="3">
        <f t="shared" si="14"/>
        <v>91.179999999999993</v>
      </c>
      <c r="Q123" s="1">
        <v>33</v>
      </c>
      <c r="R123" s="3">
        <f t="shared" si="15"/>
        <v>36.192147400745775</v>
      </c>
      <c r="S123" s="11">
        <v>139</v>
      </c>
      <c r="T123" s="18">
        <v>154</v>
      </c>
      <c r="U123" s="3">
        <f t="shared" si="16"/>
        <v>110.79136690647482</v>
      </c>
      <c r="V123" s="3">
        <f t="shared" si="17"/>
        <v>62.5</v>
      </c>
      <c r="W123" s="18">
        <v>128</v>
      </c>
      <c r="X123" s="18">
        <v>80</v>
      </c>
    </row>
    <row r="124" spans="1:24" hidden="1">
      <c r="A124" s="15">
        <v>123</v>
      </c>
      <c r="B124" s="5" t="s">
        <v>119</v>
      </c>
      <c r="C124" s="8" t="s">
        <v>146</v>
      </c>
      <c r="D124" s="10">
        <v>9516</v>
      </c>
      <c r="E124" s="9">
        <f t="shared" si="18"/>
        <v>1712.8799999999999</v>
      </c>
      <c r="F124" s="18">
        <v>1253</v>
      </c>
      <c r="G124" s="3">
        <f t="shared" si="19"/>
        <v>73.151651020503479</v>
      </c>
      <c r="H124" s="11">
        <v>182</v>
      </c>
      <c r="I124" s="18">
        <v>176</v>
      </c>
      <c r="J124" s="3">
        <f t="shared" si="20"/>
        <v>96.703296703296701</v>
      </c>
      <c r="K124" s="1">
        <v>80</v>
      </c>
      <c r="L124" s="1">
        <v>17</v>
      </c>
      <c r="M124" s="3">
        <f t="shared" si="12"/>
        <v>21.25</v>
      </c>
      <c r="N124" s="1">
        <v>32</v>
      </c>
      <c r="O124" s="3">
        <f t="shared" si="13"/>
        <v>40</v>
      </c>
      <c r="P124" s="3">
        <f t="shared" si="14"/>
        <v>77.599999999999994</v>
      </c>
      <c r="Q124" s="1">
        <v>23</v>
      </c>
      <c r="R124" s="3">
        <f t="shared" si="15"/>
        <v>29.63917525773196</v>
      </c>
      <c r="S124" s="11">
        <v>163</v>
      </c>
      <c r="T124" s="18">
        <v>157</v>
      </c>
      <c r="U124" s="3">
        <f t="shared" si="16"/>
        <v>96.319018404907979</v>
      </c>
      <c r="V124" s="3">
        <f t="shared" si="17"/>
        <v>59.146341463414636</v>
      </c>
      <c r="W124" s="18">
        <v>164</v>
      </c>
      <c r="X124" s="18">
        <v>97</v>
      </c>
    </row>
    <row r="125" spans="1:24" hidden="1">
      <c r="A125" s="15">
        <v>124</v>
      </c>
      <c r="B125" s="5" t="s">
        <v>119</v>
      </c>
      <c r="C125" s="8" t="s">
        <v>147</v>
      </c>
      <c r="D125" s="10">
        <v>9274</v>
      </c>
      <c r="E125" s="9">
        <f t="shared" si="18"/>
        <v>1669.32</v>
      </c>
      <c r="F125" s="18">
        <v>1224</v>
      </c>
      <c r="G125" s="3">
        <f t="shared" si="19"/>
        <v>73.323269355186554</v>
      </c>
      <c r="H125" s="11">
        <v>200</v>
      </c>
      <c r="I125" s="18">
        <v>170</v>
      </c>
      <c r="J125" s="3">
        <f t="shared" si="20"/>
        <v>85</v>
      </c>
      <c r="K125" s="1">
        <v>129</v>
      </c>
      <c r="L125" s="1">
        <v>33</v>
      </c>
      <c r="M125" s="3">
        <f t="shared" si="12"/>
        <v>25.581395348837212</v>
      </c>
      <c r="N125" s="1">
        <v>19</v>
      </c>
      <c r="O125" s="3">
        <f t="shared" si="13"/>
        <v>14.728682170542637</v>
      </c>
      <c r="P125" s="3">
        <f t="shared" si="14"/>
        <v>125.13</v>
      </c>
      <c r="Q125" s="1">
        <v>36</v>
      </c>
      <c r="R125" s="3">
        <f t="shared" si="15"/>
        <v>28.770079117717572</v>
      </c>
      <c r="S125" s="11">
        <v>173</v>
      </c>
      <c r="T125" s="18">
        <v>172</v>
      </c>
      <c r="U125" s="3">
        <f t="shared" si="16"/>
        <v>99.421965317919074</v>
      </c>
      <c r="V125" s="3">
        <f t="shared" si="17"/>
        <v>71.034482758620683</v>
      </c>
      <c r="W125" s="18">
        <v>145</v>
      </c>
      <c r="X125" s="18">
        <v>103</v>
      </c>
    </row>
    <row r="126" spans="1:24" hidden="1">
      <c r="A126" s="15">
        <v>125</v>
      </c>
      <c r="B126" s="5" t="s">
        <v>119</v>
      </c>
      <c r="C126" s="22" t="s">
        <v>148</v>
      </c>
      <c r="D126" s="10">
        <v>7944</v>
      </c>
      <c r="E126" s="9">
        <f t="shared" si="18"/>
        <v>1429.9199999999998</v>
      </c>
      <c r="F126" s="18">
        <v>1408</v>
      </c>
      <c r="G126" s="3">
        <f t="shared" si="19"/>
        <v>98.467047107530504</v>
      </c>
      <c r="H126" s="11">
        <v>175</v>
      </c>
      <c r="I126" s="18">
        <v>197</v>
      </c>
      <c r="J126" s="3">
        <f t="shared" si="20"/>
        <v>112.57142857142857</v>
      </c>
      <c r="K126" s="1">
        <v>127</v>
      </c>
      <c r="L126" s="1">
        <v>30</v>
      </c>
      <c r="M126" s="3">
        <f t="shared" si="12"/>
        <v>23.622047244094489</v>
      </c>
      <c r="N126" s="1">
        <v>60</v>
      </c>
      <c r="O126" s="3">
        <f t="shared" si="13"/>
        <v>47.244094488188978</v>
      </c>
      <c r="P126" s="3">
        <f t="shared" si="14"/>
        <v>123.19</v>
      </c>
      <c r="Q126" s="1">
        <v>31</v>
      </c>
      <c r="R126" s="3">
        <f t="shared" si="15"/>
        <v>25.164380225667671</v>
      </c>
      <c r="S126" s="11">
        <v>149</v>
      </c>
      <c r="T126" s="18">
        <v>163</v>
      </c>
      <c r="U126" s="3">
        <f t="shared" si="16"/>
        <v>109.39597315436242</v>
      </c>
      <c r="V126" s="3" t="e">
        <f t="shared" si="17"/>
        <v>#DIV/0!</v>
      </c>
      <c r="W126" s="64"/>
      <c r="X126" s="64"/>
    </row>
    <row r="127" spans="1:24" hidden="1">
      <c r="A127" s="15">
        <v>126</v>
      </c>
      <c r="B127" s="5" t="s">
        <v>119</v>
      </c>
      <c r="C127" s="8" t="s">
        <v>149</v>
      </c>
      <c r="D127" s="10">
        <v>7546</v>
      </c>
      <c r="E127" s="9">
        <f t="shared" si="18"/>
        <v>1358.28</v>
      </c>
      <c r="F127" s="18">
        <v>1303</v>
      </c>
      <c r="G127" s="3">
        <f t="shared" si="19"/>
        <v>95.930146950555113</v>
      </c>
      <c r="H127" s="11">
        <v>167</v>
      </c>
      <c r="I127" s="18">
        <v>137</v>
      </c>
      <c r="J127" s="3">
        <f t="shared" si="20"/>
        <v>82.035928143712582</v>
      </c>
      <c r="K127" s="1">
        <v>102</v>
      </c>
      <c r="L127" s="1">
        <v>27</v>
      </c>
      <c r="M127" s="3">
        <f t="shared" si="12"/>
        <v>26.47058823529412</v>
      </c>
      <c r="N127" s="1">
        <v>68</v>
      </c>
      <c r="O127" s="3">
        <f t="shared" si="13"/>
        <v>66.666666666666657</v>
      </c>
      <c r="P127" s="3">
        <f t="shared" si="14"/>
        <v>98.94</v>
      </c>
      <c r="Q127" s="1">
        <v>26</v>
      </c>
      <c r="R127" s="3">
        <f t="shared" si="15"/>
        <v>26.278552658176675</v>
      </c>
      <c r="S127" s="11">
        <v>152</v>
      </c>
      <c r="T127" s="18">
        <v>140</v>
      </c>
      <c r="U127" s="3">
        <f t="shared" si="16"/>
        <v>92.10526315789474</v>
      </c>
      <c r="V127" s="3">
        <f t="shared" si="17"/>
        <v>93.288590604026851</v>
      </c>
      <c r="W127" s="18">
        <v>149</v>
      </c>
      <c r="X127" s="18">
        <v>139</v>
      </c>
    </row>
    <row r="128" spans="1:24" hidden="1">
      <c r="A128" s="15">
        <v>127</v>
      </c>
      <c r="B128" s="5" t="s">
        <v>119</v>
      </c>
      <c r="C128" s="8" t="s">
        <v>150</v>
      </c>
      <c r="D128" s="10">
        <v>7176</v>
      </c>
      <c r="E128" s="9">
        <f t="shared" si="18"/>
        <v>1291.68</v>
      </c>
      <c r="F128" s="18">
        <v>1068</v>
      </c>
      <c r="G128" s="3">
        <f t="shared" si="19"/>
        <v>82.683017465626151</v>
      </c>
      <c r="H128" s="11">
        <v>128</v>
      </c>
      <c r="I128" s="18">
        <v>103</v>
      </c>
      <c r="J128" s="3">
        <f t="shared" si="20"/>
        <v>80.46875</v>
      </c>
      <c r="K128" s="1">
        <v>76</v>
      </c>
      <c r="L128" s="1">
        <v>13</v>
      </c>
      <c r="M128" s="3">
        <f t="shared" si="12"/>
        <v>17.105263157894736</v>
      </c>
      <c r="N128" s="1">
        <v>0</v>
      </c>
      <c r="O128" s="3">
        <f t="shared" si="13"/>
        <v>0</v>
      </c>
      <c r="P128" s="3">
        <f t="shared" si="14"/>
        <v>73.72</v>
      </c>
      <c r="Q128" s="1">
        <v>20</v>
      </c>
      <c r="R128" s="3">
        <f t="shared" si="15"/>
        <v>27.129679869777533</v>
      </c>
      <c r="S128" s="11">
        <v>119</v>
      </c>
      <c r="T128" s="18">
        <v>102</v>
      </c>
      <c r="U128" s="3">
        <f t="shared" si="16"/>
        <v>85.714285714285708</v>
      </c>
      <c r="V128" s="3">
        <f t="shared" si="17"/>
        <v>81.132075471698116</v>
      </c>
      <c r="W128" s="18">
        <v>53</v>
      </c>
      <c r="X128" s="18">
        <v>43</v>
      </c>
    </row>
    <row r="129" spans="1:24" hidden="1">
      <c r="A129" s="15">
        <v>128</v>
      </c>
      <c r="B129" s="5" t="s">
        <v>119</v>
      </c>
      <c r="C129" s="8" t="s">
        <v>151</v>
      </c>
      <c r="D129" s="10">
        <v>7924</v>
      </c>
      <c r="E129" s="9">
        <f t="shared" si="18"/>
        <v>1426.32</v>
      </c>
      <c r="F129" s="18">
        <v>985</v>
      </c>
      <c r="G129" s="3">
        <f t="shared" si="19"/>
        <v>69.05883672668125</v>
      </c>
      <c r="H129" s="11">
        <v>172</v>
      </c>
      <c r="I129" s="18">
        <v>189</v>
      </c>
      <c r="J129" s="3">
        <f t="shared" si="20"/>
        <v>109.88372093023256</v>
      </c>
      <c r="K129" s="1">
        <v>133</v>
      </c>
      <c r="L129" s="1">
        <v>27</v>
      </c>
      <c r="M129" s="3">
        <f t="shared" si="12"/>
        <v>20.300751879699249</v>
      </c>
      <c r="N129" s="1">
        <v>0</v>
      </c>
      <c r="O129" s="3">
        <f t="shared" si="13"/>
        <v>0</v>
      </c>
      <c r="P129" s="3">
        <f t="shared" si="14"/>
        <v>129.01</v>
      </c>
      <c r="Q129" s="1">
        <v>31</v>
      </c>
      <c r="R129" s="3">
        <f t="shared" si="15"/>
        <v>24.029145027517249</v>
      </c>
      <c r="S129" s="11">
        <v>158</v>
      </c>
      <c r="T129" s="18">
        <v>160</v>
      </c>
      <c r="U129" s="3">
        <f t="shared" si="16"/>
        <v>101.26582278481013</v>
      </c>
      <c r="V129" s="3">
        <f t="shared" si="17"/>
        <v>88.235294117647058</v>
      </c>
      <c r="W129" s="18">
        <v>153</v>
      </c>
      <c r="X129" s="18">
        <v>135</v>
      </c>
    </row>
    <row r="130" spans="1:24" ht="25.5" hidden="1">
      <c r="A130" s="15">
        <v>129</v>
      </c>
      <c r="B130" s="5" t="s">
        <v>152</v>
      </c>
      <c r="C130" s="8" t="s">
        <v>153</v>
      </c>
      <c r="D130" s="8">
        <v>7825</v>
      </c>
      <c r="E130" s="9">
        <f t="shared" si="18"/>
        <v>1408.5</v>
      </c>
      <c r="F130" s="18">
        <v>1371</v>
      </c>
      <c r="G130" s="3">
        <f t="shared" si="19"/>
        <v>97.337593184238543</v>
      </c>
      <c r="H130" s="1">
        <v>86</v>
      </c>
      <c r="I130" s="18">
        <v>83</v>
      </c>
      <c r="J130" s="3">
        <f t="shared" si="20"/>
        <v>96.511627906976756</v>
      </c>
      <c r="K130" s="1">
        <v>61</v>
      </c>
      <c r="L130" s="1">
        <v>20</v>
      </c>
      <c r="M130" s="3">
        <f t="shared" ref="M130:M193" si="21">L130/K130*100</f>
        <v>32.786885245901637</v>
      </c>
      <c r="N130" s="1">
        <v>31</v>
      </c>
      <c r="O130" s="3">
        <f t="shared" ref="O130:O193" si="22">N130/K130*100</f>
        <v>50.819672131147541</v>
      </c>
      <c r="P130" s="3">
        <f t="shared" ref="P130:P193" si="23">K130*97%</f>
        <v>59.17</v>
      </c>
      <c r="Q130" s="1">
        <v>12</v>
      </c>
      <c r="R130" s="3">
        <f t="shared" ref="R130:R193" si="24">Q130/P130*100</f>
        <v>20.280547574784517</v>
      </c>
      <c r="S130" s="1">
        <v>79</v>
      </c>
      <c r="T130" s="18">
        <v>71</v>
      </c>
      <c r="U130" s="3">
        <f t="shared" ref="U130:U193" si="25">T130/S130*100</f>
        <v>89.87341772151899</v>
      </c>
      <c r="V130" s="3">
        <f t="shared" si="17"/>
        <v>94.736842105263165</v>
      </c>
      <c r="W130" s="18">
        <v>76</v>
      </c>
      <c r="X130" s="18">
        <v>72</v>
      </c>
    </row>
    <row r="131" spans="1:24" hidden="1">
      <c r="A131" s="15">
        <v>130</v>
      </c>
      <c r="B131" s="5" t="s">
        <v>152</v>
      </c>
      <c r="C131" s="8" t="s">
        <v>154</v>
      </c>
      <c r="D131" s="8">
        <v>4831</v>
      </c>
      <c r="E131" s="9">
        <f t="shared" si="18"/>
        <v>869.57999999999993</v>
      </c>
      <c r="F131" s="18">
        <v>711</v>
      </c>
      <c r="G131" s="3">
        <f t="shared" si="19"/>
        <v>81.763610018629691</v>
      </c>
      <c r="H131" s="1">
        <v>48</v>
      </c>
      <c r="I131" s="18">
        <v>45</v>
      </c>
      <c r="J131" s="3">
        <f t="shared" si="20"/>
        <v>93.75</v>
      </c>
      <c r="K131" s="1">
        <v>32</v>
      </c>
      <c r="L131" s="1">
        <v>12</v>
      </c>
      <c r="M131" s="3">
        <f t="shared" si="21"/>
        <v>37.5</v>
      </c>
      <c r="N131" s="1">
        <v>10</v>
      </c>
      <c r="O131" s="3">
        <f t="shared" si="22"/>
        <v>31.25</v>
      </c>
      <c r="P131" s="3">
        <f t="shared" si="23"/>
        <v>31.04</v>
      </c>
      <c r="Q131" s="1">
        <v>11</v>
      </c>
      <c r="R131" s="3">
        <f t="shared" si="24"/>
        <v>35.438144329896907</v>
      </c>
      <c r="S131" s="1">
        <v>32</v>
      </c>
      <c r="T131" s="18">
        <v>48</v>
      </c>
      <c r="U131" s="3">
        <f t="shared" si="25"/>
        <v>150</v>
      </c>
      <c r="V131" s="3">
        <f t="shared" ref="V131:V194" si="26">X131*100/W131</f>
        <v>96.969696969696969</v>
      </c>
      <c r="W131" s="18">
        <v>33</v>
      </c>
      <c r="X131" s="18">
        <v>32</v>
      </c>
    </row>
    <row r="132" spans="1:24" hidden="1">
      <c r="A132" s="15">
        <v>131</v>
      </c>
      <c r="B132" s="5" t="s">
        <v>152</v>
      </c>
      <c r="C132" s="8" t="s">
        <v>155</v>
      </c>
      <c r="D132" s="8">
        <v>6731</v>
      </c>
      <c r="E132" s="9">
        <f t="shared" si="18"/>
        <v>1211.58</v>
      </c>
      <c r="F132" s="18">
        <v>1210</v>
      </c>
      <c r="G132" s="3">
        <f t="shared" si="19"/>
        <v>99.869591772726523</v>
      </c>
      <c r="H132" s="1">
        <v>94</v>
      </c>
      <c r="I132" s="18">
        <v>101</v>
      </c>
      <c r="J132" s="3">
        <f t="shared" si="20"/>
        <v>107.44680851063831</v>
      </c>
      <c r="K132" s="1">
        <v>67</v>
      </c>
      <c r="L132" s="1">
        <v>23</v>
      </c>
      <c r="M132" s="3">
        <f t="shared" si="21"/>
        <v>34.328358208955223</v>
      </c>
      <c r="N132" s="1">
        <v>61</v>
      </c>
      <c r="O132" s="3">
        <f t="shared" si="22"/>
        <v>91.044776119402982</v>
      </c>
      <c r="P132" s="3">
        <f t="shared" si="23"/>
        <v>64.989999999999995</v>
      </c>
      <c r="Q132" s="1">
        <v>19</v>
      </c>
      <c r="R132" s="3">
        <f t="shared" si="24"/>
        <v>29.23526696414833</v>
      </c>
      <c r="S132" s="1">
        <v>89</v>
      </c>
      <c r="T132" s="18">
        <v>90</v>
      </c>
      <c r="U132" s="3">
        <f t="shared" si="25"/>
        <v>101.12359550561798</v>
      </c>
      <c r="V132" s="3">
        <f t="shared" si="26"/>
        <v>90.109890109890117</v>
      </c>
      <c r="W132" s="18">
        <v>91</v>
      </c>
      <c r="X132" s="18">
        <v>82</v>
      </c>
    </row>
    <row r="133" spans="1:24" hidden="1">
      <c r="A133" s="15">
        <v>132</v>
      </c>
      <c r="B133" s="5" t="s">
        <v>152</v>
      </c>
      <c r="C133" s="8" t="s">
        <v>156</v>
      </c>
      <c r="D133" s="8">
        <v>5808</v>
      </c>
      <c r="E133" s="9">
        <f t="shared" si="18"/>
        <v>1045.44</v>
      </c>
      <c r="F133" s="18">
        <v>1059</v>
      </c>
      <c r="G133" s="3">
        <f t="shared" si="19"/>
        <v>101.29706152433424</v>
      </c>
      <c r="H133" s="1">
        <v>96</v>
      </c>
      <c r="I133" s="18">
        <v>109</v>
      </c>
      <c r="J133" s="3">
        <f t="shared" si="20"/>
        <v>113.54166666666667</v>
      </c>
      <c r="K133" s="1">
        <v>50</v>
      </c>
      <c r="L133" s="1">
        <v>20</v>
      </c>
      <c r="M133" s="3">
        <f t="shared" si="21"/>
        <v>40</v>
      </c>
      <c r="N133" s="1">
        <v>45</v>
      </c>
      <c r="O133" s="3">
        <f t="shared" si="22"/>
        <v>90</v>
      </c>
      <c r="P133" s="3">
        <f t="shared" si="23"/>
        <v>48.5</v>
      </c>
      <c r="Q133" s="1">
        <v>21</v>
      </c>
      <c r="R133" s="3">
        <f t="shared" si="24"/>
        <v>43.298969072164951</v>
      </c>
      <c r="S133" s="1">
        <v>85</v>
      </c>
      <c r="T133" s="18">
        <v>97</v>
      </c>
      <c r="U133" s="3">
        <f t="shared" si="25"/>
        <v>114.11764705882352</v>
      </c>
      <c r="V133" s="3">
        <f t="shared" si="26"/>
        <v>89.156626506024097</v>
      </c>
      <c r="W133" s="18">
        <v>83</v>
      </c>
      <c r="X133" s="18">
        <v>74</v>
      </c>
    </row>
    <row r="134" spans="1:24" hidden="1">
      <c r="A134" s="15">
        <v>133</v>
      </c>
      <c r="B134" s="5" t="s">
        <v>152</v>
      </c>
      <c r="C134" s="8" t="s">
        <v>157</v>
      </c>
      <c r="D134" s="8">
        <v>3675</v>
      </c>
      <c r="E134" s="9">
        <f t="shared" si="18"/>
        <v>661.5</v>
      </c>
      <c r="F134" s="18">
        <v>500</v>
      </c>
      <c r="G134" s="3">
        <f t="shared" si="19"/>
        <v>75.585789871504161</v>
      </c>
      <c r="H134" s="1">
        <v>32</v>
      </c>
      <c r="I134" s="18">
        <v>32</v>
      </c>
      <c r="J134" s="3">
        <f t="shared" si="20"/>
        <v>100</v>
      </c>
      <c r="K134" s="1">
        <v>28</v>
      </c>
      <c r="L134" s="1">
        <v>11</v>
      </c>
      <c r="M134" s="3">
        <f t="shared" si="21"/>
        <v>39.285714285714285</v>
      </c>
      <c r="N134" s="1">
        <v>10</v>
      </c>
      <c r="O134" s="3">
        <f t="shared" si="22"/>
        <v>35.714285714285715</v>
      </c>
      <c r="P134" s="3">
        <f t="shared" si="23"/>
        <v>27.16</v>
      </c>
      <c r="Q134" s="1">
        <v>11</v>
      </c>
      <c r="R134" s="3">
        <f t="shared" si="24"/>
        <v>40.500736377025035</v>
      </c>
      <c r="S134" s="1">
        <v>25</v>
      </c>
      <c r="T134" s="18">
        <v>28</v>
      </c>
      <c r="U134" s="3">
        <f t="shared" si="25"/>
        <v>112.00000000000001</v>
      </c>
      <c r="V134" s="3">
        <f t="shared" si="26"/>
        <v>92</v>
      </c>
      <c r="W134" s="18">
        <v>25</v>
      </c>
      <c r="X134" s="18">
        <v>23</v>
      </c>
    </row>
    <row r="135" spans="1:24" hidden="1">
      <c r="A135" s="23">
        <v>134</v>
      </c>
      <c r="B135" s="24" t="s">
        <v>152</v>
      </c>
      <c r="C135" s="30" t="s">
        <v>158</v>
      </c>
      <c r="D135" s="22">
        <v>4647</v>
      </c>
      <c r="E135" s="31">
        <f t="shared" si="18"/>
        <v>836.45999999999992</v>
      </c>
      <c r="F135" s="27">
        <v>513</v>
      </c>
      <c r="G135" s="28">
        <f t="shared" si="19"/>
        <v>61.329890251775346</v>
      </c>
      <c r="H135" s="26">
        <v>40</v>
      </c>
      <c r="I135" s="27">
        <v>31</v>
      </c>
      <c r="J135" s="28">
        <f t="shared" si="20"/>
        <v>77.5</v>
      </c>
      <c r="K135" s="26">
        <v>22</v>
      </c>
      <c r="L135" s="26">
        <v>8</v>
      </c>
      <c r="M135" s="28">
        <f t="shared" si="21"/>
        <v>36.363636363636367</v>
      </c>
      <c r="N135" s="26">
        <v>12</v>
      </c>
      <c r="O135" s="28">
        <f t="shared" si="22"/>
        <v>54.54545454545454</v>
      </c>
      <c r="P135" s="28">
        <f t="shared" si="23"/>
        <v>21.34</v>
      </c>
      <c r="Q135" s="26">
        <v>5</v>
      </c>
      <c r="R135" s="28">
        <f t="shared" si="24"/>
        <v>23.430178069353328</v>
      </c>
      <c r="S135" s="26">
        <v>35</v>
      </c>
      <c r="T135" s="27">
        <v>28</v>
      </c>
      <c r="U135" s="28">
        <f t="shared" si="25"/>
        <v>80</v>
      </c>
      <c r="V135" s="3">
        <f t="shared" si="26"/>
        <v>84.848484848484844</v>
      </c>
      <c r="W135" s="27">
        <v>33</v>
      </c>
      <c r="X135" s="27">
        <v>28</v>
      </c>
    </row>
    <row r="136" spans="1:24" hidden="1">
      <c r="A136" s="15">
        <v>135</v>
      </c>
      <c r="B136" s="5" t="s">
        <v>152</v>
      </c>
      <c r="C136" s="8" t="s">
        <v>159</v>
      </c>
      <c r="D136" s="8">
        <v>7042</v>
      </c>
      <c r="E136" s="9">
        <f t="shared" si="18"/>
        <v>1267.56</v>
      </c>
      <c r="F136" s="18">
        <v>1104</v>
      </c>
      <c r="G136" s="3">
        <f t="shared" si="19"/>
        <v>87.096468806210353</v>
      </c>
      <c r="H136" s="1">
        <v>70</v>
      </c>
      <c r="I136" s="18">
        <v>73</v>
      </c>
      <c r="J136" s="3">
        <f t="shared" si="20"/>
        <v>104.28571428571429</v>
      </c>
      <c r="K136" s="1">
        <v>42</v>
      </c>
      <c r="L136" s="1">
        <v>14</v>
      </c>
      <c r="M136" s="3">
        <f t="shared" si="21"/>
        <v>33.333333333333329</v>
      </c>
      <c r="N136" s="1">
        <v>29</v>
      </c>
      <c r="O136" s="3">
        <f t="shared" si="22"/>
        <v>69.047619047619051</v>
      </c>
      <c r="P136" s="3">
        <f t="shared" si="23"/>
        <v>40.74</v>
      </c>
      <c r="Q136" s="1">
        <v>16</v>
      </c>
      <c r="R136" s="3">
        <f t="shared" si="24"/>
        <v>39.273441335297008</v>
      </c>
      <c r="S136" s="1">
        <v>65</v>
      </c>
      <c r="T136" s="18">
        <v>63</v>
      </c>
      <c r="U136" s="3">
        <f t="shared" si="25"/>
        <v>96.92307692307692</v>
      </c>
      <c r="V136" s="3">
        <f t="shared" si="26"/>
        <v>91.358024691358025</v>
      </c>
      <c r="W136" s="18">
        <v>81</v>
      </c>
      <c r="X136" s="18">
        <v>74</v>
      </c>
    </row>
    <row r="137" spans="1:24" hidden="1">
      <c r="A137" s="15">
        <v>136</v>
      </c>
      <c r="B137" s="5" t="s">
        <v>152</v>
      </c>
      <c r="C137" s="8" t="s">
        <v>160</v>
      </c>
      <c r="D137" s="8">
        <v>5743</v>
      </c>
      <c r="E137" s="9">
        <f t="shared" si="18"/>
        <v>1033.74</v>
      </c>
      <c r="F137" s="18">
        <v>791</v>
      </c>
      <c r="G137" s="3">
        <f t="shared" si="19"/>
        <v>76.518273453673075</v>
      </c>
      <c r="H137" s="1">
        <v>80</v>
      </c>
      <c r="I137" s="18">
        <v>77</v>
      </c>
      <c r="J137" s="3">
        <f t="shared" si="20"/>
        <v>96.25</v>
      </c>
      <c r="K137" s="1">
        <v>62</v>
      </c>
      <c r="L137" s="1">
        <v>28</v>
      </c>
      <c r="M137" s="3">
        <f t="shared" si="21"/>
        <v>45.161290322580641</v>
      </c>
      <c r="N137" s="1">
        <v>42</v>
      </c>
      <c r="O137" s="3">
        <f t="shared" si="22"/>
        <v>67.741935483870961</v>
      </c>
      <c r="P137" s="3">
        <f t="shared" si="23"/>
        <v>60.14</v>
      </c>
      <c r="Q137" s="1">
        <v>22</v>
      </c>
      <c r="R137" s="3">
        <f t="shared" si="24"/>
        <v>36.581310276022613</v>
      </c>
      <c r="S137" s="1">
        <v>69</v>
      </c>
      <c r="T137" s="18">
        <v>77</v>
      </c>
      <c r="U137" s="3">
        <f t="shared" si="25"/>
        <v>111.59420289855073</v>
      </c>
      <c r="V137" s="3">
        <f t="shared" si="26"/>
        <v>90.625</v>
      </c>
      <c r="W137" s="18">
        <v>64</v>
      </c>
      <c r="X137" s="18">
        <v>58</v>
      </c>
    </row>
    <row r="138" spans="1:24" hidden="1">
      <c r="A138" s="15">
        <v>137</v>
      </c>
      <c r="B138" s="5" t="s">
        <v>152</v>
      </c>
      <c r="C138" s="8" t="s">
        <v>161</v>
      </c>
      <c r="D138" s="8">
        <v>4541</v>
      </c>
      <c r="E138" s="9">
        <f t="shared" si="18"/>
        <v>817.38</v>
      </c>
      <c r="F138" s="18">
        <v>728</v>
      </c>
      <c r="G138" s="3">
        <f t="shared" si="19"/>
        <v>89.065061538085104</v>
      </c>
      <c r="H138" s="1">
        <v>55</v>
      </c>
      <c r="I138" s="18">
        <v>54</v>
      </c>
      <c r="J138" s="3">
        <f t="shared" si="20"/>
        <v>98.181818181818187</v>
      </c>
      <c r="K138" s="1">
        <v>34</v>
      </c>
      <c r="L138" s="1">
        <v>12</v>
      </c>
      <c r="M138" s="3">
        <f t="shared" si="21"/>
        <v>35.294117647058826</v>
      </c>
      <c r="N138" s="1">
        <v>11</v>
      </c>
      <c r="O138" s="3">
        <f t="shared" si="22"/>
        <v>32.352941176470587</v>
      </c>
      <c r="P138" s="3">
        <f t="shared" si="23"/>
        <v>32.979999999999997</v>
      </c>
      <c r="Q138" s="1">
        <v>12</v>
      </c>
      <c r="R138" s="3">
        <f t="shared" si="24"/>
        <v>36.385688295936937</v>
      </c>
      <c r="S138" s="1">
        <v>50</v>
      </c>
      <c r="T138" s="18">
        <v>56</v>
      </c>
      <c r="U138" s="3">
        <f t="shared" si="25"/>
        <v>112.00000000000001</v>
      </c>
      <c r="V138" s="3">
        <f t="shared" si="26"/>
        <v>94.230769230769226</v>
      </c>
      <c r="W138" s="18">
        <v>52</v>
      </c>
      <c r="X138" s="18">
        <v>49</v>
      </c>
    </row>
    <row r="139" spans="1:24" hidden="1">
      <c r="A139" s="15">
        <v>138</v>
      </c>
      <c r="B139" s="5" t="s">
        <v>152</v>
      </c>
      <c r="C139" s="8" t="s">
        <v>162</v>
      </c>
      <c r="D139" s="8">
        <v>6169</v>
      </c>
      <c r="E139" s="9">
        <f t="shared" si="18"/>
        <v>1110.4199999999998</v>
      </c>
      <c r="F139" s="18">
        <v>686</v>
      </c>
      <c r="G139" s="3">
        <f t="shared" si="19"/>
        <v>61.778426181084647</v>
      </c>
      <c r="H139" s="1">
        <v>59</v>
      </c>
      <c r="I139" s="18">
        <v>57</v>
      </c>
      <c r="J139" s="3">
        <f t="shared" si="20"/>
        <v>96.610169491525426</v>
      </c>
      <c r="K139" s="1">
        <v>35</v>
      </c>
      <c r="L139" s="1">
        <v>16</v>
      </c>
      <c r="M139" s="3">
        <f t="shared" si="21"/>
        <v>45.714285714285715</v>
      </c>
      <c r="N139" s="1">
        <v>30</v>
      </c>
      <c r="O139" s="3">
        <f t="shared" si="22"/>
        <v>85.714285714285708</v>
      </c>
      <c r="P139" s="3">
        <f t="shared" si="23"/>
        <v>33.949999999999996</v>
      </c>
      <c r="Q139" s="1">
        <v>15</v>
      </c>
      <c r="R139" s="3">
        <f t="shared" si="24"/>
        <v>44.182621502209138</v>
      </c>
      <c r="S139" s="1">
        <v>56</v>
      </c>
      <c r="T139" s="18">
        <v>51</v>
      </c>
      <c r="U139" s="3">
        <f t="shared" si="25"/>
        <v>91.071428571428569</v>
      </c>
      <c r="V139" s="3">
        <f t="shared" si="26"/>
        <v>86.956521739130437</v>
      </c>
      <c r="W139" s="18">
        <v>69</v>
      </c>
      <c r="X139" s="18">
        <v>60</v>
      </c>
    </row>
    <row r="140" spans="1:24" ht="25.5" hidden="1">
      <c r="A140" s="15">
        <v>139</v>
      </c>
      <c r="B140" s="5" t="s">
        <v>152</v>
      </c>
      <c r="C140" s="8" t="s">
        <v>163</v>
      </c>
      <c r="D140" s="8">
        <v>5592</v>
      </c>
      <c r="E140" s="9">
        <f t="shared" si="18"/>
        <v>1006.56</v>
      </c>
      <c r="F140" s="18">
        <v>1049</v>
      </c>
      <c r="G140" s="3">
        <f t="shared" si="19"/>
        <v>104.21634080432365</v>
      </c>
      <c r="H140" s="1">
        <v>57</v>
      </c>
      <c r="I140" s="18">
        <v>50</v>
      </c>
      <c r="J140" s="3">
        <f t="shared" si="20"/>
        <v>87.719298245614027</v>
      </c>
      <c r="K140" s="1">
        <v>28</v>
      </c>
      <c r="L140" s="1">
        <v>15</v>
      </c>
      <c r="M140" s="3">
        <f t="shared" si="21"/>
        <v>53.571428571428569</v>
      </c>
      <c r="N140" s="1">
        <v>21</v>
      </c>
      <c r="O140" s="3">
        <f t="shared" si="22"/>
        <v>75</v>
      </c>
      <c r="P140" s="3">
        <f t="shared" si="23"/>
        <v>27.16</v>
      </c>
      <c r="Q140" s="1">
        <v>14</v>
      </c>
      <c r="R140" s="3">
        <f t="shared" si="24"/>
        <v>51.546391752577314</v>
      </c>
      <c r="S140" s="1">
        <v>54</v>
      </c>
      <c r="T140" s="18">
        <v>54</v>
      </c>
      <c r="U140" s="3">
        <f t="shared" si="25"/>
        <v>100</v>
      </c>
      <c r="V140" s="3">
        <f t="shared" si="26"/>
        <v>88.679245283018872</v>
      </c>
      <c r="W140" s="18">
        <v>53</v>
      </c>
      <c r="X140" s="18">
        <v>47</v>
      </c>
    </row>
    <row r="141" spans="1:24" hidden="1">
      <c r="A141" s="15">
        <v>140</v>
      </c>
      <c r="B141" s="5" t="s">
        <v>152</v>
      </c>
      <c r="C141" s="8" t="s">
        <v>164</v>
      </c>
      <c r="D141" s="8">
        <v>6867</v>
      </c>
      <c r="E141" s="9">
        <f t="shared" si="18"/>
        <v>1236.06</v>
      </c>
      <c r="F141" s="18">
        <v>834</v>
      </c>
      <c r="G141" s="3">
        <f t="shared" si="19"/>
        <v>67.472452793553714</v>
      </c>
      <c r="H141" s="1">
        <v>68</v>
      </c>
      <c r="I141" s="18">
        <v>63</v>
      </c>
      <c r="J141" s="3">
        <f t="shared" si="20"/>
        <v>92.64705882352942</v>
      </c>
      <c r="K141" s="1">
        <v>44</v>
      </c>
      <c r="L141" s="1">
        <v>24</v>
      </c>
      <c r="M141" s="3">
        <f t="shared" si="21"/>
        <v>54.54545454545454</v>
      </c>
      <c r="N141" s="1">
        <v>33</v>
      </c>
      <c r="O141" s="3">
        <f t="shared" si="22"/>
        <v>75</v>
      </c>
      <c r="P141" s="3">
        <f t="shared" si="23"/>
        <v>42.68</v>
      </c>
      <c r="Q141" s="1">
        <v>23</v>
      </c>
      <c r="R141" s="3">
        <f t="shared" si="24"/>
        <v>53.889409559512657</v>
      </c>
      <c r="S141" s="1">
        <v>64</v>
      </c>
      <c r="T141" s="18">
        <v>59</v>
      </c>
      <c r="U141" s="3">
        <f t="shared" si="25"/>
        <v>92.1875</v>
      </c>
      <c r="V141" s="3">
        <f t="shared" si="26"/>
        <v>85.9375</v>
      </c>
      <c r="W141" s="18">
        <v>64</v>
      </c>
      <c r="X141" s="18">
        <v>55</v>
      </c>
    </row>
    <row r="142" spans="1:24" hidden="1">
      <c r="A142" s="15">
        <v>141</v>
      </c>
      <c r="B142" s="5" t="s">
        <v>152</v>
      </c>
      <c r="C142" s="8" t="s">
        <v>165</v>
      </c>
      <c r="D142" s="8">
        <v>7149</v>
      </c>
      <c r="E142" s="9">
        <f t="shared" si="18"/>
        <v>1286.82</v>
      </c>
      <c r="F142" s="18">
        <v>1115</v>
      </c>
      <c r="G142" s="3">
        <f t="shared" si="19"/>
        <v>86.647705195753872</v>
      </c>
      <c r="H142" s="1">
        <v>68</v>
      </c>
      <c r="I142" s="18">
        <v>71</v>
      </c>
      <c r="J142" s="3">
        <f t="shared" si="20"/>
        <v>104.41176470588236</v>
      </c>
      <c r="K142" s="1">
        <v>50</v>
      </c>
      <c r="L142" s="1">
        <v>16</v>
      </c>
      <c r="M142" s="3">
        <f t="shared" si="21"/>
        <v>32</v>
      </c>
      <c r="N142" s="1">
        <v>28</v>
      </c>
      <c r="O142" s="3">
        <f t="shared" si="22"/>
        <v>56.000000000000007</v>
      </c>
      <c r="P142" s="3">
        <f t="shared" si="23"/>
        <v>48.5</v>
      </c>
      <c r="Q142" s="1">
        <v>11</v>
      </c>
      <c r="R142" s="3">
        <f t="shared" si="24"/>
        <v>22.680412371134022</v>
      </c>
      <c r="S142" s="1">
        <v>65</v>
      </c>
      <c r="T142" s="18">
        <v>56</v>
      </c>
      <c r="U142" s="3">
        <f t="shared" si="25"/>
        <v>86.15384615384616</v>
      </c>
      <c r="V142" s="3">
        <f t="shared" si="26"/>
        <v>84.745762711864401</v>
      </c>
      <c r="W142" s="18">
        <v>59</v>
      </c>
      <c r="X142" s="18">
        <v>50</v>
      </c>
    </row>
    <row r="143" spans="1:24" hidden="1">
      <c r="A143" s="15">
        <v>142</v>
      </c>
      <c r="B143" s="5" t="s">
        <v>152</v>
      </c>
      <c r="C143" s="8" t="s">
        <v>166</v>
      </c>
      <c r="D143" s="8">
        <v>8543</v>
      </c>
      <c r="E143" s="9">
        <f t="shared" si="18"/>
        <v>1537.74</v>
      </c>
      <c r="F143" s="18">
        <v>1560</v>
      </c>
      <c r="G143" s="3">
        <f t="shared" si="19"/>
        <v>101.4475789145109</v>
      </c>
      <c r="H143" s="1">
        <v>111</v>
      </c>
      <c r="I143" s="18">
        <v>113</v>
      </c>
      <c r="J143" s="3">
        <f t="shared" si="20"/>
        <v>101.8018018018018</v>
      </c>
      <c r="K143" s="1">
        <v>72</v>
      </c>
      <c r="L143" s="1">
        <v>21</v>
      </c>
      <c r="M143" s="3">
        <f t="shared" si="21"/>
        <v>29.166666666666668</v>
      </c>
      <c r="N143" s="1">
        <v>20</v>
      </c>
      <c r="O143" s="3">
        <f t="shared" si="22"/>
        <v>27.777777777777779</v>
      </c>
      <c r="P143" s="3">
        <f t="shared" si="23"/>
        <v>69.84</v>
      </c>
      <c r="Q143" s="1">
        <v>26</v>
      </c>
      <c r="R143" s="3">
        <f t="shared" si="24"/>
        <v>37.227949599083615</v>
      </c>
      <c r="S143" s="1">
        <v>100</v>
      </c>
      <c r="T143" s="18">
        <v>114</v>
      </c>
      <c r="U143" s="3">
        <f t="shared" si="25"/>
        <v>113.99999999999999</v>
      </c>
      <c r="V143" s="3">
        <f t="shared" si="26"/>
        <v>72.64150943396227</v>
      </c>
      <c r="W143" s="18">
        <v>106</v>
      </c>
      <c r="X143" s="18">
        <v>77</v>
      </c>
    </row>
    <row r="144" spans="1:24" ht="25.5" hidden="1">
      <c r="A144" s="15">
        <v>143</v>
      </c>
      <c r="B144" s="5" t="s">
        <v>152</v>
      </c>
      <c r="C144" s="8" t="s">
        <v>167</v>
      </c>
      <c r="D144" s="8">
        <v>11750</v>
      </c>
      <c r="E144" s="9">
        <f t="shared" si="18"/>
        <v>2115</v>
      </c>
      <c r="F144" s="18">
        <v>1924</v>
      </c>
      <c r="G144" s="3">
        <f t="shared" si="19"/>
        <v>90.969267139479911</v>
      </c>
      <c r="H144" s="1">
        <v>152</v>
      </c>
      <c r="I144" s="18">
        <v>156</v>
      </c>
      <c r="J144" s="3">
        <f t="shared" si="20"/>
        <v>102.63157894736842</v>
      </c>
      <c r="K144" s="1">
        <v>108</v>
      </c>
      <c r="L144" s="1">
        <v>30</v>
      </c>
      <c r="M144" s="3">
        <f t="shared" si="21"/>
        <v>27.777777777777779</v>
      </c>
      <c r="N144" s="1">
        <v>83</v>
      </c>
      <c r="O144" s="3">
        <f t="shared" si="22"/>
        <v>76.851851851851848</v>
      </c>
      <c r="P144" s="3">
        <f t="shared" si="23"/>
        <v>104.75999999999999</v>
      </c>
      <c r="Q144" s="1">
        <v>28</v>
      </c>
      <c r="R144" s="3">
        <f t="shared" si="24"/>
        <v>26.727758686521575</v>
      </c>
      <c r="S144" s="1">
        <v>133</v>
      </c>
      <c r="T144" s="18">
        <v>139</v>
      </c>
      <c r="U144" s="3">
        <f t="shared" si="25"/>
        <v>104.51127819548873</v>
      </c>
      <c r="V144" s="3">
        <f t="shared" si="26"/>
        <v>92.592592592592595</v>
      </c>
      <c r="W144" s="18">
        <v>135</v>
      </c>
      <c r="X144" s="18">
        <v>125</v>
      </c>
    </row>
    <row r="145" spans="1:24" hidden="1">
      <c r="A145" s="15">
        <v>144</v>
      </c>
      <c r="B145" s="5" t="s">
        <v>152</v>
      </c>
      <c r="C145" s="8" t="s">
        <v>168</v>
      </c>
      <c r="D145" s="8">
        <v>4885</v>
      </c>
      <c r="E145" s="9">
        <f t="shared" si="18"/>
        <v>879.3</v>
      </c>
      <c r="F145" s="18">
        <v>721</v>
      </c>
      <c r="G145" s="3">
        <f t="shared" si="19"/>
        <v>81.997043102467885</v>
      </c>
      <c r="H145" s="1">
        <v>56</v>
      </c>
      <c r="I145" s="18">
        <v>54</v>
      </c>
      <c r="J145" s="3">
        <f t="shared" si="20"/>
        <v>96.428571428571431</v>
      </c>
      <c r="K145" s="1">
        <v>38</v>
      </c>
      <c r="L145" s="1">
        <v>14</v>
      </c>
      <c r="M145" s="3">
        <f t="shared" si="21"/>
        <v>36.84210526315789</v>
      </c>
      <c r="N145" s="1">
        <v>21</v>
      </c>
      <c r="O145" s="3">
        <f t="shared" si="22"/>
        <v>55.26315789473685</v>
      </c>
      <c r="P145" s="3">
        <f t="shared" si="23"/>
        <v>36.86</v>
      </c>
      <c r="Q145" s="1">
        <v>12</v>
      </c>
      <c r="R145" s="3">
        <f t="shared" si="24"/>
        <v>32.555615843733044</v>
      </c>
      <c r="S145" s="1">
        <v>55</v>
      </c>
      <c r="T145" s="18">
        <v>63</v>
      </c>
      <c r="U145" s="3">
        <f t="shared" si="25"/>
        <v>114.54545454545455</v>
      </c>
      <c r="V145" s="3">
        <f t="shared" si="26"/>
        <v>56.25</v>
      </c>
      <c r="W145" s="18">
        <v>48</v>
      </c>
      <c r="X145" s="18">
        <v>27</v>
      </c>
    </row>
    <row r="146" spans="1:24" hidden="1">
      <c r="A146" s="15">
        <v>145</v>
      </c>
      <c r="B146" s="5" t="s">
        <v>152</v>
      </c>
      <c r="C146" s="8" t="s">
        <v>169</v>
      </c>
      <c r="D146" s="8">
        <v>10597</v>
      </c>
      <c r="E146" s="9">
        <f t="shared" si="18"/>
        <v>1907.46</v>
      </c>
      <c r="F146" s="18">
        <v>1524</v>
      </c>
      <c r="G146" s="3">
        <f t="shared" si="19"/>
        <v>79.896826145764521</v>
      </c>
      <c r="H146" s="1">
        <v>125</v>
      </c>
      <c r="I146" s="18">
        <v>148</v>
      </c>
      <c r="J146" s="3">
        <f t="shared" si="20"/>
        <v>118.39999999999999</v>
      </c>
      <c r="K146" s="1">
        <v>93</v>
      </c>
      <c r="L146" s="1">
        <v>25</v>
      </c>
      <c r="M146" s="3">
        <f t="shared" si="21"/>
        <v>26.881720430107524</v>
      </c>
      <c r="N146" s="1">
        <v>50</v>
      </c>
      <c r="O146" s="3">
        <f t="shared" si="22"/>
        <v>53.763440860215049</v>
      </c>
      <c r="P146" s="3">
        <f t="shared" si="23"/>
        <v>90.21</v>
      </c>
      <c r="Q146" s="1">
        <v>28</v>
      </c>
      <c r="R146" s="3">
        <f t="shared" si="24"/>
        <v>31.03868750692828</v>
      </c>
      <c r="S146" s="1">
        <v>109</v>
      </c>
      <c r="T146" s="18">
        <v>115</v>
      </c>
      <c r="U146" s="3">
        <f t="shared" si="25"/>
        <v>105.50458715596329</v>
      </c>
      <c r="V146" s="3">
        <f t="shared" si="26"/>
        <v>88.8</v>
      </c>
      <c r="W146" s="18">
        <v>125</v>
      </c>
      <c r="X146" s="18">
        <v>111</v>
      </c>
    </row>
    <row r="147" spans="1:24" ht="25.5" hidden="1">
      <c r="A147" s="15">
        <v>146</v>
      </c>
      <c r="B147" s="5" t="s">
        <v>152</v>
      </c>
      <c r="C147" s="8" t="s">
        <v>170</v>
      </c>
      <c r="D147" s="8">
        <v>4309</v>
      </c>
      <c r="E147" s="9">
        <f t="shared" si="18"/>
        <v>775.62</v>
      </c>
      <c r="F147" s="18">
        <v>906</v>
      </c>
      <c r="G147" s="3">
        <f t="shared" si="19"/>
        <v>116.80977798406435</v>
      </c>
      <c r="H147" s="1">
        <v>76</v>
      </c>
      <c r="I147" s="18">
        <v>76</v>
      </c>
      <c r="J147" s="3">
        <f t="shared" si="20"/>
        <v>100</v>
      </c>
      <c r="K147" s="1">
        <v>59</v>
      </c>
      <c r="L147" s="1">
        <v>17</v>
      </c>
      <c r="M147" s="3">
        <f t="shared" si="21"/>
        <v>28.8135593220339</v>
      </c>
      <c r="N147" s="1">
        <v>50</v>
      </c>
      <c r="O147" s="3">
        <f t="shared" si="22"/>
        <v>84.745762711864401</v>
      </c>
      <c r="P147" s="3">
        <f t="shared" si="23"/>
        <v>57.23</v>
      </c>
      <c r="Q147" s="1">
        <v>16</v>
      </c>
      <c r="R147" s="3">
        <f t="shared" si="24"/>
        <v>27.957365018347026</v>
      </c>
      <c r="S147" s="1">
        <v>67</v>
      </c>
      <c r="T147" s="18">
        <v>77</v>
      </c>
      <c r="U147" s="3">
        <f t="shared" si="25"/>
        <v>114.92537313432835</v>
      </c>
      <c r="V147" s="3">
        <f t="shared" si="26"/>
        <v>92.753623188405797</v>
      </c>
      <c r="W147" s="18">
        <v>69</v>
      </c>
      <c r="X147" s="18">
        <v>64</v>
      </c>
    </row>
    <row r="148" spans="1:24" hidden="1">
      <c r="A148" s="15">
        <v>147</v>
      </c>
      <c r="B148" s="5" t="s">
        <v>152</v>
      </c>
      <c r="C148" s="8" t="s">
        <v>171</v>
      </c>
      <c r="D148" s="8">
        <v>4132</v>
      </c>
      <c r="E148" s="9">
        <f t="shared" si="18"/>
        <v>743.76</v>
      </c>
      <c r="F148" s="18">
        <v>728</v>
      </c>
      <c r="G148" s="3">
        <f t="shared" si="19"/>
        <v>97.881036893621598</v>
      </c>
      <c r="H148" s="1">
        <v>56</v>
      </c>
      <c r="I148" s="18">
        <v>54</v>
      </c>
      <c r="J148" s="3">
        <f t="shared" si="20"/>
        <v>96.428571428571431</v>
      </c>
      <c r="K148" s="1">
        <v>45</v>
      </c>
      <c r="L148" s="1">
        <v>18</v>
      </c>
      <c r="M148" s="3">
        <f t="shared" si="21"/>
        <v>40</v>
      </c>
      <c r="N148" s="1">
        <v>32</v>
      </c>
      <c r="O148" s="3">
        <f t="shared" si="22"/>
        <v>71.111111111111114</v>
      </c>
      <c r="P148" s="3">
        <f t="shared" si="23"/>
        <v>43.65</v>
      </c>
      <c r="Q148" s="1">
        <v>16</v>
      </c>
      <c r="R148" s="3">
        <f t="shared" si="24"/>
        <v>36.655211912943876</v>
      </c>
      <c r="S148" s="1">
        <v>45</v>
      </c>
      <c r="T148" s="18">
        <v>58</v>
      </c>
      <c r="U148" s="3">
        <f t="shared" si="25"/>
        <v>128.88888888888889</v>
      </c>
      <c r="V148" s="3">
        <f t="shared" si="26"/>
        <v>97.674418604651166</v>
      </c>
      <c r="W148" s="18">
        <v>43</v>
      </c>
      <c r="X148" s="18">
        <v>42</v>
      </c>
    </row>
    <row r="149" spans="1:24" ht="25.5" hidden="1">
      <c r="A149" s="15">
        <v>148</v>
      </c>
      <c r="B149" s="5" t="s">
        <v>152</v>
      </c>
      <c r="C149" s="8" t="s">
        <v>172</v>
      </c>
      <c r="D149" s="8">
        <v>4966</v>
      </c>
      <c r="E149" s="9">
        <f t="shared" si="18"/>
        <v>893.88</v>
      </c>
      <c r="F149" s="18">
        <v>909</v>
      </c>
      <c r="G149" s="3">
        <f t="shared" si="19"/>
        <v>101.69150221506243</v>
      </c>
      <c r="H149" s="1">
        <v>53</v>
      </c>
      <c r="I149" s="18">
        <v>58</v>
      </c>
      <c r="J149" s="3">
        <f t="shared" si="20"/>
        <v>109.43396226415094</v>
      </c>
      <c r="K149" s="1">
        <v>43</v>
      </c>
      <c r="L149" s="1">
        <v>13</v>
      </c>
      <c r="M149" s="3">
        <f t="shared" si="21"/>
        <v>30.232558139534881</v>
      </c>
      <c r="N149" s="1">
        <v>12</v>
      </c>
      <c r="O149" s="3">
        <f t="shared" si="22"/>
        <v>27.906976744186046</v>
      </c>
      <c r="P149" s="3">
        <f t="shared" si="23"/>
        <v>41.71</v>
      </c>
      <c r="Q149" s="1">
        <v>19</v>
      </c>
      <c r="R149" s="3">
        <f t="shared" si="24"/>
        <v>45.552625269719492</v>
      </c>
      <c r="S149" s="1">
        <v>50</v>
      </c>
      <c r="T149" s="18">
        <v>56</v>
      </c>
      <c r="U149" s="3">
        <f t="shared" si="25"/>
        <v>112.00000000000001</v>
      </c>
      <c r="V149" s="3">
        <f t="shared" si="26"/>
        <v>54</v>
      </c>
      <c r="W149" s="18">
        <v>50</v>
      </c>
      <c r="X149" s="18">
        <v>27</v>
      </c>
    </row>
    <row r="150" spans="1:24" hidden="1">
      <c r="A150" s="23">
        <v>149</v>
      </c>
      <c r="B150" s="24" t="s">
        <v>152</v>
      </c>
      <c r="C150" s="30" t="s">
        <v>173</v>
      </c>
      <c r="D150" s="22">
        <v>4129</v>
      </c>
      <c r="E150" s="31">
        <f t="shared" si="18"/>
        <v>743.22</v>
      </c>
      <c r="F150" s="27">
        <v>572</v>
      </c>
      <c r="G150" s="28">
        <f t="shared" si="19"/>
        <v>76.962406824358865</v>
      </c>
      <c r="H150" s="26">
        <v>45</v>
      </c>
      <c r="I150" s="27">
        <v>35</v>
      </c>
      <c r="J150" s="28">
        <f t="shared" si="20"/>
        <v>77.777777777777786</v>
      </c>
      <c r="K150" s="26">
        <v>27</v>
      </c>
      <c r="L150" s="26">
        <v>8</v>
      </c>
      <c r="M150" s="28">
        <f t="shared" si="21"/>
        <v>29.629629629629626</v>
      </c>
      <c r="N150" s="26">
        <v>19</v>
      </c>
      <c r="O150" s="28">
        <f t="shared" si="22"/>
        <v>70.370370370370367</v>
      </c>
      <c r="P150" s="28">
        <f t="shared" si="23"/>
        <v>26.189999999999998</v>
      </c>
      <c r="Q150" s="26">
        <v>7</v>
      </c>
      <c r="R150" s="28">
        <f t="shared" si="24"/>
        <v>26.727758686521575</v>
      </c>
      <c r="S150" s="26">
        <v>42</v>
      </c>
      <c r="T150" s="27">
        <v>34</v>
      </c>
      <c r="U150" s="28">
        <f t="shared" si="25"/>
        <v>80.952380952380949</v>
      </c>
      <c r="V150" s="3">
        <f t="shared" si="26"/>
        <v>88.888888888888886</v>
      </c>
      <c r="W150" s="27">
        <v>45</v>
      </c>
      <c r="X150" s="27">
        <v>40</v>
      </c>
    </row>
    <row r="151" spans="1:24" hidden="1">
      <c r="A151" s="15">
        <v>150</v>
      </c>
      <c r="B151" s="5" t="s">
        <v>152</v>
      </c>
      <c r="C151" s="8" t="s">
        <v>174</v>
      </c>
      <c r="D151" s="8">
        <v>5143</v>
      </c>
      <c r="E151" s="9">
        <f t="shared" si="18"/>
        <v>925.74</v>
      </c>
      <c r="F151" s="18">
        <v>1122</v>
      </c>
      <c r="G151" s="3">
        <f t="shared" si="19"/>
        <v>121.20033702767516</v>
      </c>
      <c r="H151" s="1">
        <v>90</v>
      </c>
      <c r="I151" s="18">
        <v>86</v>
      </c>
      <c r="J151" s="3">
        <f t="shared" si="20"/>
        <v>95.555555555555557</v>
      </c>
      <c r="K151" s="1">
        <v>63</v>
      </c>
      <c r="L151" s="1">
        <v>15</v>
      </c>
      <c r="M151" s="3">
        <f t="shared" si="21"/>
        <v>23.809523809523807</v>
      </c>
      <c r="N151" s="1">
        <v>34</v>
      </c>
      <c r="O151" s="3">
        <f t="shared" si="22"/>
        <v>53.968253968253968</v>
      </c>
      <c r="P151" s="3">
        <f t="shared" si="23"/>
        <v>61.11</v>
      </c>
      <c r="Q151" s="1">
        <v>21</v>
      </c>
      <c r="R151" s="3">
        <f t="shared" si="24"/>
        <v>34.364261168384878</v>
      </c>
      <c r="S151" s="1">
        <v>83</v>
      </c>
      <c r="T151" s="18">
        <v>87</v>
      </c>
      <c r="U151" s="3">
        <f t="shared" si="25"/>
        <v>104.81927710843372</v>
      </c>
      <c r="V151" s="3">
        <f t="shared" si="26"/>
        <v>90.243902439024396</v>
      </c>
      <c r="W151" s="18">
        <v>82</v>
      </c>
      <c r="X151" s="18">
        <v>74</v>
      </c>
    </row>
    <row r="152" spans="1:24" hidden="1">
      <c r="A152" s="15">
        <v>151</v>
      </c>
      <c r="B152" s="5" t="s">
        <v>152</v>
      </c>
      <c r="C152" s="8" t="s">
        <v>175</v>
      </c>
      <c r="D152" s="8">
        <v>4740</v>
      </c>
      <c r="E152" s="9">
        <f t="shared" si="18"/>
        <v>853.19999999999993</v>
      </c>
      <c r="F152" s="18">
        <v>544</v>
      </c>
      <c r="G152" s="3">
        <f t="shared" si="19"/>
        <v>63.759962494139714</v>
      </c>
      <c r="H152" s="1">
        <v>56</v>
      </c>
      <c r="I152" s="18">
        <v>60</v>
      </c>
      <c r="J152" s="3">
        <f t="shared" si="20"/>
        <v>107.14285714285714</v>
      </c>
      <c r="K152" s="1">
        <v>38</v>
      </c>
      <c r="L152" s="1">
        <v>16</v>
      </c>
      <c r="M152" s="3">
        <f t="shared" si="21"/>
        <v>42.105263157894733</v>
      </c>
      <c r="N152" s="1">
        <v>32</v>
      </c>
      <c r="O152" s="3">
        <f t="shared" si="22"/>
        <v>84.210526315789465</v>
      </c>
      <c r="P152" s="3">
        <f t="shared" si="23"/>
        <v>36.86</v>
      </c>
      <c r="Q152" s="1">
        <v>16</v>
      </c>
      <c r="R152" s="3">
        <f t="shared" si="24"/>
        <v>43.407487791644058</v>
      </c>
      <c r="S152" s="1">
        <v>49</v>
      </c>
      <c r="T152" s="18">
        <v>56</v>
      </c>
      <c r="U152" s="3">
        <f t="shared" si="25"/>
        <v>114.28571428571428</v>
      </c>
      <c r="V152" s="3">
        <f t="shared" si="26"/>
        <v>86.274509803921575</v>
      </c>
      <c r="W152" s="18">
        <v>51</v>
      </c>
      <c r="X152" s="18">
        <v>44</v>
      </c>
    </row>
    <row r="153" spans="1:24" hidden="1">
      <c r="A153" s="15">
        <v>152</v>
      </c>
      <c r="B153" s="5" t="s">
        <v>152</v>
      </c>
      <c r="C153" s="8" t="s">
        <v>176</v>
      </c>
      <c r="D153" s="8">
        <v>7611</v>
      </c>
      <c r="E153" s="9">
        <f t="shared" si="18"/>
        <v>1369.98</v>
      </c>
      <c r="F153" s="18">
        <v>1084</v>
      </c>
      <c r="G153" s="3">
        <f t="shared" si="19"/>
        <v>79.125242704273063</v>
      </c>
      <c r="H153" s="1">
        <v>58</v>
      </c>
      <c r="I153" s="18">
        <v>58</v>
      </c>
      <c r="J153" s="3">
        <f t="shared" si="20"/>
        <v>100</v>
      </c>
      <c r="K153" s="1">
        <v>42</v>
      </c>
      <c r="L153" s="1">
        <v>15</v>
      </c>
      <c r="M153" s="3">
        <f t="shared" si="21"/>
        <v>35.714285714285715</v>
      </c>
      <c r="N153" s="1">
        <v>20</v>
      </c>
      <c r="O153" s="3">
        <f t="shared" si="22"/>
        <v>47.619047619047613</v>
      </c>
      <c r="P153" s="3">
        <f t="shared" si="23"/>
        <v>40.74</v>
      </c>
      <c r="Q153" s="1">
        <v>15</v>
      </c>
      <c r="R153" s="3">
        <f t="shared" si="24"/>
        <v>36.81885125184094</v>
      </c>
      <c r="S153" s="1">
        <v>57</v>
      </c>
      <c r="T153" s="18">
        <v>54</v>
      </c>
      <c r="U153" s="3">
        <f t="shared" si="25"/>
        <v>94.73684210526315</v>
      </c>
      <c r="V153" s="3">
        <f t="shared" si="26"/>
        <v>90.909090909090907</v>
      </c>
      <c r="W153" s="18">
        <v>55</v>
      </c>
      <c r="X153" s="18">
        <v>50</v>
      </c>
    </row>
    <row r="154" spans="1:24" hidden="1">
      <c r="A154" s="15">
        <v>153</v>
      </c>
      <c r="B154" s="5" t="s">
        <v>152</v>
      </c>
      <c r="C154" s="8" t="s">
        <v>177</v>
      </c>
      <c r="D154" s="8">
        <v>8980</v>
      </c>
      <c r="E154" s="9">
        <f t="shared" si="18"/>
        <v>1616.3999999999999</v>
      </c>
      <c r="F154" s="18">
        <v>1262</v>
      </c>
      <c r="G154" s="3">
        <f t="shared" si="19"/>
        <v>78.074733976738443</v>
      </c>
      <c r="H154" s="1">
        <v>84</v>
      </c>
      <c r="I154" s="18">
        <v>85</v>
      </c>
      <c r="J154" s="3">
        <f t="shared" si="20"/>
        <v>101.19047619047619</v>
      </c>
      <c r="K154" s="1">
        <v>54</v>
      </c>
      <c r="L154" s="1">
        <v>19</v>
      </c>
      <c r="M154" s="3">
        <f t="shared" si="21"/>
        <v>35.185185185185183</v>
      </c>
      <c r="N154" s="1">
        <v>32</v>
      </c>
      <c r="O154" s="3">
        <f t="shared" si="22"/>
        <v>59.259259259259252</v>
      </c>
      <c r="P154" s="3">
        <f t="shared" si="23"/>
        <v>52.379999999999995</v>
      </c>
      <c r="Q154" s="1">
        <v>16</v>
      </c>
      <c r="R154" s="3">
        <f t="shared" si="24"/>
        <v>30.546009927453227</v>
      </c>
      <c r="S154" s="1">
        <v>75</v>
      </c>
      <c r="T154" s="18">
        <v>75</v>
      </c>
      <c r="U154" s="3">
        <f t="shared" si="25"/>
        <v>100</v>
      </c>
      <c r="V154" s="3">
        <f t="shared" si="26"/>
        <v>98.529411764705884</v>
      </c>
      <c r="W154" s="18">
        <v>68</v>
      </c>
      <c r="X154" s="18">
        <v>67</v>
      </c>
    </row>
    <row r="155" spans="1:24" hidden="1">
      <c r="A155" s="15">
        <v>154</v>
      </c>
      <c r="B155" s="5" t="s">
        <v>152</v>
      </c>
      <c r="C155" s="8" t="s">
        <v>178</v>
      </c>
      <c r="D155" s="8">
        <v>6002</v>
      </c>
      <c r="E155" s="9">
        <f t="shared" ref="E155:E218" si="27">D155*18%</f>
        <v>1080.3599999999999</v>
      </c>
      <c r="F155" s="18">
        <v>846</v>
      </c>
      <c r="G155" s="3">
        <f t="shared" ref="G155:G218" si="28">F155/E155*100</f>
        <v>78.307230923025656</v>
      </c>
      <c r="H155" s="1">
        <v>81</v>
      </c>
      <c r="I155" s="18">
        <v>70</v>
      </c>
      <c r="J155" s="3">
        <f t="shared" ref="J155:J218" si="29">I155/H155*100</f>
        <v>86.419753086419746</v>
      </c>
      <c r="K155" s="1">
        <v>50</v>
      </c>
      <c r="L155" s="1">
        <v>16</v>
      </c>
      <c r="M155" s="3">
        <f t="shared" si="21"/>
        <v>32</v>
      </c>
      <c r="N155" s="1">
        <v>32</v>
      </c>
      <c r="O155" s="3">
        <f t="shared" si="22"/>
        <v>64</v>
      </c>
      <c r="P155" s="3">
        <f t="shared" si="23"/>
        <v>48.5</v>
      </c>
      <c r="Q155" s="1">
        <v>13</v>
      </c>
      <c r="R155" s="3">
        <f t="shared" si="24"/>
        <v>26.804123711340207</v>
      </c>
      <c r="S155" s="1">
        <v>68</v>
      </c>
      <c r="T155" s="18">
        <v>72</v>
      </c>
      <c r="U155" s="3">
        <f t="shared" si="25"/>
        <v>105.88235294117648</v>
      </c>
      <c r="V155" s="3">
        <f t="shared" si="26"/>
        <v>88.405797101449281</v>
      </c>
      <c r="W155" s="18">
        <v>69</v>
      </c>
      <c r="X155" s="18">
        <v>61</v>
      </c>
    </row>
    <row r="156" spans="1:24" hidden="1">
      <c r="A156" s="15">
        <v>155</v>
      </c>
      <c r="B156" s="5" t="s">
        <v>152</v>
      </c>
      <c r="C156" s="8" t="s">
        <v>179</v>
      </c>
      <c r="D156" s="8">
        <v>5448</v>
      </c>
      <c r="E156" s="9">
        <f t="shared" si="27"/>
        <v>980.64</v>
      </c>
      <c r="F156" s="18">
        <v>956</v>
      </c>
      <c r="G156" s="3">
        <f t="shared" si="28"/>
        <v>97.487355196606302</v>
      </c>
      <c r="H156" s="1">
        <v>78</v>
      </c>
      <c r="I156" s="18">
        <v>78</v>
      </c>
      <c r="J156" s="3">
        <f t="shared" si="29"/>
        <v>100</v>
      </c>
      <c r="K156" s="1">
        <v>52</v>
      </c>
      <c r="L156" s="1">
        <v>16</v>
      </c>
      <c r="M156" s="3">
        <f t="shared" si="21"/>
        <v>30.76923076923077</v>
      </c>
      <c r="N156" s="1">
        <v>29</v>
      </c>
      <c r="O156" s="3">
        <f t="shared" si="22"/>
        <v>55.769230769230774</v>
      </c>
      <c r="P156" s="3">
        <f t="shared" si="23"/>
        <v>50.44</v>
      </c>
      <c r="Q156" s="1">
        <v>13</v>
      </c>
      <c r="R156" s="3">
        <f t="shared" si="24"/>
        <v>25.773195876288664</v>
      </c>
      <c r="S156" s="1">
        <v>70</v>
      </c>
      <c r="T156" s="18">
        <v>81</v>
      </c>
      <c r="U156" s="3">
        <f t="shared" si="25"/>
        <v>115.71428571428572</v>
      </c>
      <c r="V156" s="3">
        <f t="shared" si="26"/>
        <v>88.888888888888886</v>
      </c>
      <c r="W156" s="18">
        <v>72</v>
      </c>
      <c r="X156" s="18">
        <v>64</v>
      </c>
    </row>
    <row r="157" spans="1:24" hidden="1">
      <c r="A157" s="15">
        <v>156</v>
      </c>
      <c r="B157" s="5" t="s">
        <v>152</v>
      </c>
      <c r="C157" s="8" t="s">
        <v>180</v>
      </c>
      <c r="D157" s="8">
        <v>6032</v>
      </c>
      <c r="E157" s="9">
        <f t="shared" si="27"/>
        <v>1085.76</v>
      </c>
      <c r="F157" s="18">
        <v>902</v>
      </c>
      <c r="G157" s="3">
        <f t="shared" si="28"/>
        <v>83.075449454759791</v>
      </c>
      <c r="H157" s="1">
        <v>66</v>
      </c>
      <c r="I157" s="18">
        <v>67</v>
      </c>
      <c r="J157" s="3">
        <f t="shared" si="29"/>
        <v>101.51515151515152</v>
      </c>
      <c r="K157" s="1">
        <v>40</v>
      </c>
      <c r="L157" s="1">
        <v>15</v>
      </c>
      <c r="M157" s="3">
        <f t="shared" si="21"/>
        <v>37.5</v>
      </c>
      <c r="N157" s="1">
        <v>26</v>
      </c>
      <c r="O157" s="3">
        <f t="shared" si="22"/>
        <v>65</v>
      </c>
      <c r="P157" s="3">
        <f t="shared" si="23"/>
        <v>38.799999999999997</v>
      </c>
      <c r="Q157" s="1">
        <v>15</v>
      </c>
      <c r="R157" s="3">
        <f t="shared" si="24"/>
        <v>38.659793814432994</v>
      </c>
      <c r="S157" s="1">
        <v>58</v>
      </c>
      <c r="T157" s="18">
        <v>69</v>
      </c>
      <c r="U157" s="3">
        <f t="shared" si="25"/>
        <v>118.96551724137932</v>
      </c>
      <c r="V157" s="3">
        <f t="shared" si="26"/>
        <v>76.744186046511629</v>
      </c>
      <c r="W157" s="18">
        <v>43</v>
      </c>
      <c r="X157" s="18">
        <v>33</v>
      </c>
    </row>
    <row r="158" spans="1:24" hidden="1">
      <c r="A158" s="15">
        <v>157</v>
      </c>
      <c r="B158" s="5" t="s">
        <v>152</v>
      </c>
      <c r="C158" s="8" t="s">
        <v>181</v>
      </c>
      <c r="D158" s="8">
        <v>4478</v>
      </c>
      <c r="E158" s="9">
        <f t="shared" si="27"/>
        <v>806.04</v>
      </c>
      <c r="F158" s="18">
        <v>1083</v>
      </c>
      <c r="G158" s="3">
        <f t="shared" si="28"/>
        <v>134.36057763882687</v>
      </c>
      <c r="H158" s="1">
        <v>70</v>
      </c>
      <c r="I158" s="18">
        <v>67</v>
      </c>
      <c r="J158" s="3">
        <f t="shared" si="29"/>
        <v>95.714285714285722</v>
      </c>
      <c r="K158" s="1">
        <v>47</v>
      </c>
      <c r="L158" s="1">
        <v>12</v>
      </c>
      <c r="M158" s="3">
        <f t="shared" si="21"/>
        <v>25.531914893617021</v>
      </c>
      <c r="N158" s="1">
        <v>35</v>
      </c>
      <c r="O158" s="3">
        <f t="shared" si="22"/>
        <v>74.468085106382972</v>
      </c>
      <c r="P158" s="3">
        <f t="shared" si="23"/>
        <v>45.589999999999996</v>
      </c>
      <c r="Q158" s="1">
        <v>9</v>
      </c>
      <c r="R158" s="3">
        <f t="shared" si="24"/>
        <v>19.741171309497698</v>
      </c>
      <c r="S158" s="1">
        <v>68</v>
      </c>
      <c r="T158" s="18">
        <v>60</v>
      </c>
      <c r="U158" s="3">
        <f t="shared" si="25"/>
        <v>88.235294117647058</v>
      </c>
      <c r="V158" s="3">
        <f t="shared" si="26"/>
        <v>88.709677419354833</v>
      </c>
      <c r="W158" s="18">
        <v>62</v>
      </c>
      <c r="X158" s="18">
        <v>55</v>
      </c>
    </row>
    <row r="159" spans="1:24" hidden="1">
      <c r="A159" s="15">
        <v>158</v>
      </c>
      <c r="B159" s="5" t="s">
        <v>152</v>
      </c>
      <c r="C159" s="8" t="s">
        <v>182</v>
      </c>
      <c r="D159" s="8">
        <v>4294</v>
      </c>
      <c r="E159" s="9">
        <f t="shared" si="27"/>
        <v>772.92</v>
      </c>
      <c r="F159" s="18">
        <v>1037</v>
      </c>
      <c r="G159" s="3">
        <f t="shared" si="28"/>
        <v>134.16653728717074</v>
      </c>
      <c r="H159" s="1">
        <v>67</v>
      </c>
      <c r="I159" s="18">
        <v>75</v>
      </c>
      <c r="J159" s="3">
        <f t="shared" si="29"/>
        <v>111.94029850746267</v>
      </c>
      <c r="K159" s="1">
        <v>62</v>
      </c>
      <c r="L159" s="1">
        <v>17</v>
      </c>
      <c r="M159" s="3">
        <f t="shared" si="21"/>
        <v>27.419354838709676</v>
      </c>
      <c r="N159" s="1">
        <v>50</v>
      </c>
      <c r="O159" s="3">
        <f t="shared" si="22"/>
        <v>80.645161290322577</v>
      </c>
      <c r="P159" s="3">
        <f t="shared" si="23"/>
        <v>60.14</v>
      </c>
      <c r="Q159" s="1">
        <v>28</v>
      </c>
      <c r="R159" s="3">
        <f t="shared" si="24"/>
        <v>46.558031260392418</v>
      </c>
      <c r="S159" s="1">
        <v>63</v>
      </c>
      <c r="T159" s="18">
        <v>75</v>
      </c>
      <c r="U159" s="3">
        <f t="shared" si="25"/>
        <v>119.04761904761905</v>
      </c>
      <c r="V159" s="3">
        <f t="shared" si="26"/>
        <v>75</v>
      </c>
      <c r="W159" s="18">
        <v>64</v>
      </c>
      <c r="X159" s="18">
        <v>48</v>
      </c>
    </row>
    <row r="160" spans="1:24" hidden="1">
      <c r="A160" s="15">
        <v>159</v>
      </c>
      <c r="B160" s="5" t="s">
        <v>152</v>
      </c>
      <c r="C160" s="8" t="s">
        <v>183</v>
      </c>
      <c r="D160" s="8">
        <v>4578</v>
      </c>
      <c r="E160" s="9">
        <f t="shared" si="27"/>
        <v>824.04</v>
      </c>
      <c r="F160" s="18">
        <v>696</v>
      </c>
      <c r="G160" s="3">
        <f t="shared" si="28"/>
        <v>84.461919324304645</v>
      </c>
      <c r="H160" s="1">
        <v>53</v>
      </c>
      <c r="I160" s="18">
        <v>55</v>
      </c>
      <c r="J160" s="3">
        <f t="shared" si="29"/>
        <v>103.77358490566037</v>
      </c>
      <c r="K160" s="1">
        <v>37</v>
      </c>
      <c r="L160" s="1">
        <v>14</v>
      </c>
      <c r="M160" s="3">
        <f t="shared" si="21"/>
        <v>37.837837837837839</v>
      </c>
      <c r="N160" s="1">
        <v>27</v>
      </c>
      <c r="O160" s="3">
        <f t="shared" si="22"/>
        <v>72.972972972972968</v>
      </c>
      <c r="P160" s="3">
        <f t="shared" si="23"/>
        <v>35.89</v>
      </c>
      <c r="Q160" s="1">
        <v>11</v>
      </c>
      <c r="R160" s="3">
        <f t="shared" si="24"/>
        <v>30.649205906937866</v>
      </c>
      <c r="S160" s="1">
        <v>48</v>
      </c>
      <c r="T160" s="18">
        <v>49</v>
      </c>
      <c r="U160" s="3">
        <f t="shared" si="25"/>
        <v>102.08333333333333</v>
      </c>
      <c r="V160" s="3">
        <f t="shared" si="26"/>
        <v>98.039215686274517</v>
      </c>
      <c r="W160" s="18">
        <v>51</v>
      </c>
      <c r="X160" s="18">
        <v>50</v>
      </c>
    </row>
    <row r="161" spans="1:24" hidden="1">
      <c r="A161" s="15">
        <v>160</v>
      </c>
      <c r="B161" s="5" t="s">
        <v>152</v>
      </c>
      <c r="C161" s="8" t="s">
        <v>184</v>
      </c>
      <c r="D161" s="8">
        <v>8056</v>
      </c>
      <c r="E161" s="9">
        <f t="shared" si="27"/>
        <v>1450.08</v>
      </c>
      <c r="F161" s="18">
        <v>1496</v>
      </c>
      <c r="G161" s="3">
        <f t="shared" si="28"/>
        <v>103.16672183603663</v>
      </c>
      <c r="H161" s="1">
        <v>81</v>
      </c>
      <c r="I161" s="18">
        <v>82</v>
      </c>
      <c r="J161" s="3">
        <f t="shared" si="29"/>
        <v>101.23456790123457</v>
      </c>
      <c r="K161" s="1">
        <v>57</v>
      </c>
      <c r="L161" s="1">
        <v>10</v>
      </c>
      <c r="M161" s="3">
        <f t="shared" si="21"/>
        <v>17.543859649122805</v>
      </c>
      <c r="N161" s="1">
        <v>31</v>
      </c>
      <c r="O161" s="3">
        <f t="shared" si="22"/>
        <v>54.385964912280706</v>
      </c>
      <c r="P161" s="3">
        <f t="shared" si="23"/>
        <v>55.29</v>
      </c>
      <c r="Q161" s="1">
        <v>13</v>
      </c>
      <c r="R161" s="3">
        <f t="shared" si="24"/>
        <v>23.512389220473864</v>
      </c>
      <c r="S161" s="1">
        <v>70</v>
      </c>
      <c r="T161" s="18">
        <v>76</v>
      </c>
      <c r="U161" s="3">
        <f t="shared" si="25"/>
        <v>108.57142857142857</v>
      </c>
      <c r="V161" s="3">
        <f t="shared" si="26"/>
        <v>91.891891891891888</v>
      </c>
      <c r="W161" s="18">
        <v>74</v>
      </c>
      <c r="X161" s="18">
        <v>68</v>
      </c>
    </row>
    <row r="162" spans="1:24" hidden="1">
      <c r="A162" s="15">
        <v>161</v>
      </c>
      <c r="B162" s="5" t="s">
        <v>152</v>
      </c>
      <c r="C162" s="8" t="s">
        <v>185</v>
      </c>
      <c r="D162" s="8">
        <v>6491</v>
      </c>
      <c r="E162" s="9">
        <f t="shared" si="27"/>
        <v>1168.3799999999999</v>
      </c>
      <c r="F162" s="18">
        <v>1368</v>
      </c>
      <c r="G162" s="3">
        <f t="shared" si="28"/>
        <v>117.0851948852257</v>
      </c>
      <c r="H162" s="1">
        <v>71</v>
      </c>
      <c r="I162" s="18">
        <v>65</v>
      </c>
      <c r="J162" s="3">
        <f t="shared" si="29"/>
        <v>91.549295774647888</v>
      </c>
      <c r="K162" s="1">
        <v>45</v>
      </c>
      <c r="L162" s="1">
        <v>13</v>
      </c>
      <c r="M162" s="3">
        <f t="shared" si="21"/>
        <v>28.888888888888886</v>
      </c>
      <c r="N162" s="1">
        <v>13</v>
      </c>
      <c r="O162" s="3">
        <f t="shared" si="22"/>
        <v>28.888888888888886</v>
      </c>
      <c r="P162" s="3">
        <f t="shared" si="23"/>
        <v>43.65</v>
      </c>
      <c r="Q162" s="1">
        <v>14</v>
      </c>
      <c r="R162" s="3">
        <f t="shared" si="24"/>
        <v>32.073310423825887</v>
      </c>
      <c r="S162" s="1">
        <v>61</v>
      </c>
      <c r="T162" s="18">
        <v>63</v>
      </c>
      <c r="U162" s="3">
        <f t="shared" si="25"/>
        <v>103.27868852459017</v>
      </c>
      <c r="V162" s="3">
        <f t="shared" si="26"/>
        <v>90.769230769230774</v>
      </c>
      <c r="W162" s="18">
        <v>65</v>
      </c>
      <c r="X162" s="18">
        <v>59</v>
      </c>
    </row>
    <row r="163" spans="1:24" hidden="1">
      <c r="A163" s="15">
        <v>162</v>
      </c>
      <c r="B163" s="5" t="s">
        <v>152</v>
      </c>
      <c r="C163" s="8" t="s">
        <v>186</v>
      </c>
      <c r="D163" s="8">
        <v>5309</v>
      </c>
      <c r="E163" s="9">
        <f t="shared" si="27"/>
        <v>955.62</v>
      </c>
      <c r="F163" s="18">
        <v>867</v>
      </c>
      <c r="G163" s="3">
        <f t="shared" si="28"/>
        <v>90.726439379669742</v>
      </c>
      <c r="H163" s="1">
        <v>55</v>
      </c>
      <c r="I163" s="18">
        <v>37</v>
      </c>
      <c r="J163" s="3">
        <f t="shared" si="29"/>
        <v>67.272727272727266</v>
      </c>
      <c r="K163" s="1">
        <v>28</v>
      </c>
      <c r="L163" s="1">
        <v>10</v>
      </c>
      <c r="M163" s="3">
        <f t="shared" si="21"/>
        <v>35.714285714285715</v>
      </c>
      <c r="N163" s="1">
        <v>15</v>
      </c>
      <c r="O163" s="3">
        <f t="shared" si="22"/>
        <v>53.571428571428569</v>
      </c>
      <c r="P163" s="3">
        <f t="shared" si="23"/>
        <v>27.16</v>
      </c>
      <c r="Q163" s="1">
        <v>9</v>
      </c>
      <c r="R163" s="3">
        <f t="shared" si="24"/>
        <v>33.136966126656844</v>
      </c>
      <c r="S163" s="1">
        <v>50</v>
      </c>
      <c r="T163" s="18">
        <v>29</v>
      </c>
      <c r="U163" s="3">
        <f t="shared" si="25"/>
        <v>57.999999999999993</v>
      </c>
      <c r="V163" s="3">
        <f t="shared" si="26"/>
        <v>88.235294117647058</v>
      </c>
      <c r="W163" s="18">
        <v>51</v>
      </c>
      <c r="X163" s="18">
        <v>45</v>
      </c>
    </row>
    <row r="164" spans="1:24">
      <c r="A164" s="67">
        <v>163</v>
      </c>
      <c r="B164" s="68" t="s">
        <v>187</v>
      </c>
      <c r="C164" s="69" t="s">
        <v>188</v>
      </c>
      <c r="D164" s="70">
        <v>5479</v>
      </c>
      <c r="E164" s="71">
        <f t="shared" si="27"/>
        <v>986.21999999999991</v>
      </c>
      <c r="F164" s="72">
        <v>877</v>
      </c>
      <c r="G164" s="73">
        <f t="shared" si="28"/>
        <v>88.925391900387339</v>
      </c>
      <c r="H164" s="74">
        <v>56</v>
      </c>
      <c r="I164" s="72">
        <v>43</v>
      </c>
      <c r="J164" s="73">
        <f t="shared" si="29"/>
        <v>76.785714285714292</v>
      </c>
      <c r="K164" s="71">
        <v>29</v>
      </c>
      <c r="L164" s="71">
        <v>8</v>
      </c>
      <c r="M164" s="73">
        <f t="shared" si="21"/>
        <v>27.586206896551722</v>
      </c>
      <c r="N164" s="71">
        <v>1</v>
      </c>
      <c r="O164" s="73">
        <f t="shared" si="22"/>
        <v>3.4482758620689653</v>
      </c>
      <c r="P164" s="73">
        <f t="shared" si="23"/>
        <v>28.13</v>
      </c>
      <c r="Q164" s="71">
        <v>6</v>
      </c>
      <c r="R164" s="73">
        <f t="shared" si="24"/>
        <v>21.32954141485958</v>
      </c>
      <c r="S164" s="74">
        <v>54</v>
      </c>
      <c r="T164" s="72">
        <v>38</v>
      </c>
      <c r="U164" s="73">
        <f t="shared" si="25"/>
        <v>70.370370370370367</v>
      </c>
      <c r="V164" s="73">
        <f t="shared" si="26"/>
        <v>67.647058823529406</v>
      </c>
      <c r="W164" s="72">
        <v>34</v>
      </c>
      <c r="X164" s="72">
        <v>23</v>
      </c>
    </row>
    <row r="165" spans="1:24">
      <c r="A165" s="67">
        <v>164</v>
      </c>
      <c r="B165" s="68" t="s">
        <v>187</v>
      </c>
      <c r="C165" s="69" t="s">
        <v>189</v>
      </c>
      <c r="D165" s="70">
        <v>6889</v>
      </c>
      <c r="E165" s="71">
        <f t="shared" si="27"/>
        <v>1240.02</v>
      </c>
      <c r="F165" s="72">
        <v>999</v>
      </c>
      <c r="G165" s="73">
        <f t="shared" si="28"/>
        <v>80.563216722310926</v>
      </c>
      <c r="H165" s="74">
        <v>85</v>
      </c>
      <c r="I165" s="72">
        <v>69</v>
      </c>
      <c r="J165" s="73">
        <f t="shared" si="29"/>
        <v>81.17647058823529</v>
      </c>
      <c r="K165" s="71">
        <v>47</v>
      </c>
      <c r="L165" s="71">
        <v>10</v>
      </c>
      <c r="M165" s="73">
        <f t="shared" si="21"/>
        <v>21.276595744680851</v>
      </c>
      <c r="N165" s="71">
        <v>34</v>
      </c>
      <c r="O165" s="73">
        <f t="shared" si="22"/>
        <v>72.340425531914903</v>
      </c>
      <c r="P165" s="73">
        <f t="shared" si="23"/>
        <v>45.589999999999996</v>
      </c>
      <c r="Q165" s="71">
        <v>12</v>
      </c>
      <c r="R165" s="73">
        <f t="shared" si="24"/>
        <v>26.321561745996931</v>
      </c>
      <c r="S165" s="74">
        <v>77</v>
      </c>
      <c r="T165" s="72">
        <v>66</v>
      </c>
      <c r="U165" s="73">
        <f t="shared" si="25"/>
        <v>85.714285714285708</v>
      </c>
      <c r="V165" s="73">
        <f t="shared" si="26"/>
        <v>81.632653061224488</v>
      </c>
      <c r="W165" s="72">
        <v>49</v>
      </c>
      <c r="X165" s="72">
        <v>40</v>
      </c>
    </row>
    <row r="166" spans="1:24">
      <c r="A166" s="67">
        <v>165</v>
      </c>
      <c r="B166" s="68" t="s">
        <v>187</v>
      </c>
      <c r="C166" s="69" t="s">
        <v>190</v>
      </c>
      <c r="D166" s="70">
        <v>6277</v>
      </c>
      <c r="E166" s="71">
        <f t="shared" si="27"/>
        <v>1129.8599999999999</v>
      </c>
      <c r="F166" s="72">
        <v>1258</v>
      </c>
      <c r="G166" s="73">
        <f t="shared" si="28"/>
        <v>111.34122811675783</v>
      </c>
      <c r="H166" s="74">
        <v>92</v>
      </c>
      <c r="I166" s="72">
        <v>68</v>
      </c>
      <c r="J166" s="73">
        <f t="shared" si="29"/>
        <v>73.91304347826086</v>
      </c>
      <c r="K166" s="71">
        <v>48</v>
      </c>
      <c r="L166" s="71">
        <v>10</v>
      </c>
      <c r="M166" s="73">
        <f t="shared" si="21"/>
        <v>20.833333333333336</v>
      </c>
      <c r="N166" s="71">
        <v>28</v>
      </c>
      <c r="O166" s="73">
        <f t="shared" si="22"/>
        <v>58.333333333333336</v>
      </c>
      <c r="P166" s="73">
        <f t="shared" si="23"/>
        <v>46.56</v>
      </c>
      <c r="Q166" s="71">
        <v>13</v>
      </c>
      <c r="R166" s="73">
        <f t="shared" si="24"/>
        <v>27.920962199312715</v>
      </c>
      <c r="S166" s="74">
        <v>83</v>
      </c>
      <c r="T166" s="72">
        <v>62</v>
      </c>
      <c r="U166" s="73">
        <f t="shared" si="25"/>
        <v>74.698795180722882</v>
      </c>
      <c r="V166" s="73">
        <f t="shared" si="26"/>
        <v>80.722891566265062</v>
      </c>
      <c r="W166" s="72">
        <v>83</v>
      </c>
      <c r="X166" s="72">
        <v>67</v>
      </c>
    </row>
    <row r="167" spans="1:24">
      <c r="A167" s="67">
        <v>166</v>
      </c>
      <c r="B167" s="68" t="s">
        <v>187</v>
      </c>
      <c r="C167" s="69" t="s">
        <v>191</v>
      </c>
      <c r="D167" s="70">
        <v>6000</v>
      </c>
      <c r="E167" s="71">
        <f t="shared" si="27"/>
        <v>1080</v>
      </c>
      <c r="F167" s="72">
        <v>1135</v>
      </c>
      <c r="G167" s="73">
        <f t="shared" si="28"/>
        <v>105.09259259259258</v>
      </c>
      <c r="H167" s="74">
        <v>80</v>
      </c>
      <c r="I167" s="72">
        <v>75</v>
      </c>
      <c r="J167" s="73">
        <f t="shared" si="29"/>
        <v>93.75</v>
      </c>
      <c r="K167" s="71">
        <v>60</v>
      </c>
      <c r="L167" s="71">
        <v>20</v>
      </c>
      <c r="M167" s="73">
        <f t="shared" si="21"/>
        <v>33.333333333333329</v>
      </c>
      <c r="N167" s="71">
        <v>32</v>
      </c>
      <c r="O167" s="73">
        <f t="shared" si="22"/>
        <v>53.333333333333336</v>
      </c>
      <c r="P167" s="73">
        <f t="shared" si="23"/>
        <v>58.199999999999996</v>
      </c>
      <c r="Q167" s="71">
        <v>17</v>
      </c>
      <c r="R167" s="73">
        <f t="shared" si="24"/>
        <v>29.209621993127151</v>
      </c>
      <c r="S167" s="74">
        <v>74</v>
      </c>
      <c r="T167" s="72">
        <v>65</v>
      </c>
      <c r="U167" s="73">
        <f t="shared" si="25"/>
        <v>87.837837837837839</v>
      </c>
      <c r="V167" s="73">
        <f t="shared" si="26"/>
        <v>93.75</v>
      </c>
      <c r="W167" s="72">
        <v>64</v>
      </c>
      <c r="X167" s="72">
        <v>60</v>
      </c>
    </row>
    <row r="168" spans="1:24">
      <c r="A168" s="67">
        <v>167</v>
      </c>
      <c r="B168" s="68" t="s">
        <v>187</v>
      </c>
      <c r="C168" s="69" t="s">
        <v>192</v>
      </c>
      <c r="D168" s="70">
        <v>7365</v>
      </c>
      <c r="E168" s="71">
        <f t="shared" si="27"/>
        <v>1325.7</v>
      </c>
      <c r="F168" s="72">
        <v>918</v>
      </c>
      <c r="G168" s="73">
        <f t="shared" si="28"/>
        <v>69.246435845213853</v>
      </c>
      <c r="H168" s="74">
        <v>118</v>
      </c>
      <c r="I168" s="72">
        <v>100</v>
      </c>
      <c r="J168" s="73">
        <f t="shared" si="29"/>
        <v>84.745762711864401</v>
      </c>
      <c r="K168" s="71">
        <v>67</v>
      </c>
      <c r="L168" s="71">
        <v>23</v>
      </c>
      <c r="M168" s="73">
        <f t="shared" si="21"/>
        <v>34.328358208955223</v>
      </c>
      <c r="N168" s="71">
        <v>0</v>
      </c>
      <c r="O168" s="73">
        <f t="shared" si="22"/>
        <v>0</v>
      </c>
      <c r="P168" s="73">
        <f t="shared" si="23"/>
        <v>64.989999999999995</v>
      </c>
      <c r="Q168" s="71">
        <v>20</v>
      </c>
      <c r="R168" s="73">
        <f t="shared" si="24"/>
        <v>30.773965225419296</v>
      </c>
      <c r="S168" s="74">
        <v>104</v>
      </c>
      <c r="T168" s="72">
        <v>76</v>
      </c>
      <c r="U168" s="73">
        <f t="shared" si="25"/>
        <v>73.076923076923066</v>
      </c>
      <c r="V168" s="73">
        <f t="shared" si="26"/>
        <v>80.597014925373131</v>
      </c>
      <c r="W168" s="72">
        <v>67</v>
      </c>
      <c r="X168" s="72">
        <v>54</v>
      </c>
    </row>
    <row r="169" spans="1:24">
      <c r="A169" s="67">
        <v>168</v>
      </c>
      <c r="B169" s="68" t="s">
        <v>187</v>
      </c>
      <c r="C169" s="69" t="s">
        <v>193</v>
      </c>
      <c r="D169" s="70">
        <v>7826</v>
      </c>
      <c r="E169" s="71">
        <f t="shared" si="27"/>
        <v>1408.6799999999998</v>
      </c>
      <c r="F169" s="72">
        <v>1309</v>
      </c>
      <c r="G169" s="73">
        <f t="shared" si="28"/>
        <v>92.923871993639452</v>
      </c>
      <c r="H169" s="74">
        <v>130</v>
      </c>
      <c r="I169" s="72">
        <v>111</v>
      </c>
      <c r="J169" s="73">
        <f t="shared" si="29"/>
        <v>85.384615384615387</v>
      </c>
      <c r="K169" s="71">
        <v>85</v>
      </c>
      <c r="L169" s="71">
        <v>33</v>
      </c>
      <c r="M169" s="73">
        <f t="shared" si="21"/>
        <v>38.82352941176471</v>
      </c>
      <c r="N169" s="71">
        <v>13</v>
      </c>
      <c r="O169" s="73">
        <f t="shared" si="22"/>
        <v>15.294117647058824</v>
      </c>
      <c r="P169" s="73">
        <f t="shared" si="23"/>
        <v>82.45</v>
      </c>
      <c r="Q169" s="71">
        <v>30</v>
      </c>
      <c r="R169" s="73">
        <f t="shared" si="24"/>
        <v>36.38568829593693</v>
      </c>
      <c r="S169" s="74">
        <v>120</v>
      </c>
      <c r="T169" s="72">
        <v>123</v>
      </c>
      <c r="U169" s="73">
        <f t="shared" si="25"/>
        <v>102.49999999999999</v>
      </c>
      <c r="V169" s="73">
        <f t="shared" si="26"/>
        <v>84.536082474226802</v>
      </c>
      <c r="W169" s="72">
        <v>97</v>
      </c>
      <c r="X169" s="72">
        <v>82</v>
      </c>
    </row>
    <row r="170" spans="1:24">
      <c r="A170" s="67">
        <v>169</v>
      </c>
      <c r="B170" s="68" t="s">
        <v>187</v>
      </c>
      <c r="C170" s="69" t="s">
        <v>194</v>
      </c>
      <c r="D170" s="70">
        <v>6063</v>
      </c>
      <c r="E170" s="71">
        <f t="shared" si="27"/>
        <v>1091.3399999999999</v>
      </c>
      <c r="F170" s="72">
        <v>1082</v>
      </c>
      <c r="G170" s="73">
        <f t="shared" si="28"/>
        <v>99.144171385636014</v>
      </c>
      <c r="H170" s="74">
        <v>65</v>
      </c>
      <c r="I170" s="72">
        <v>53</v>
      </c>
      <c r="J170" s="73">
        <f t="shared" si="29"/>
        <v>81.538461538461533</v>
      </c>
      <c r="K170" s="71">
        <v>37</v>
      </c>
      <c r="L170" s="71">
        <v>2</v>
      </c>
      <c r="M170" s="73">
        <f t="shared" si="21"/>
        <v>5.4054054054054053</v>
      </c>
      <c r="N170" s="71">
        <v>0</v>
      </c>
      <c r="O170" s="73">
        <f t="shared" si="22"/>
        <v>0</v>
      </c>
      <c r="P170" s="73">
        <f t="shared" si="23"/>
        <v>35.89</v>
      </c>
      <c r="Q170" s="71">
        <v>8</v>
      </c>
      <c r="R170" s="73">
        <f t="shared" si="24"/>
        <v>22.290331568682085</v>
      </c>
      <c r="S170" s="74">
        <v>57</v>
      </c>
      <c r="T170" s="72">
        <v>46</v>
      </c>
      <c r="U170" s="73">
        <f t="shared" si="25"/>
        <v>80.701754385964904</v>
      </c>
      <c r="V170" s="73">
        <f t="shared" si="26"/>
        <v>84.615384615384613</v>
      </c>
      <c r="W170" s="72">
        <v>52</v>
      </c>
      <c r="X170" s="72">
        <v>44</v>
      </c>
    </row>
    <row r="171" spans="1:24">
      <c r="A171" s="67">
        <v>170</v>
      </c>
      <c r="B171" s="68" t="s">
        <v>187</v>
      </c>
      <c r="C171" s="69" t="s">
        <v>195</v>
      </c>
      <c r="D171" s="70">
        <v>5279</v>
      </c>
      <c r="E171" s="71">
        <f t="shared" si="27"/>
        <v>950.21999999999991</v>
      </c>
      <c r="F171" s="72">
        <v>910</v>
      </c>
      <c r="G171" s="73">
        <f t="shared" si="28"/>
        <v>95.767295994611771</v>
      </c>
      <c r="H171" s="74">
        <v>92</v>
      </c>
      <c r="I171" s="72">
        <v>80</v>
      </c>
      <c r="J171" s="73">
        <f t="shared" si="29"/>
        <v>86.956521739130437</v>
      </c>
      <c r="K171" s="71">
        <v>67</v>
      </c>
      <c r="L171" s="71">
        <v>2</v>
      </c>
      <c r="M171" s="73">
        <f t="shared" si="21"/>
        <v>2.9850746268656714</v>
      </c>
      <c r="N171" s="71">
        <v>0</v>
      </c>
      <c r="O171" s="73">
        <f t="shared" si="22"/>
        <v>0</v>
      </c>
      <c r="P171" s="73">
        <f t="shared" si="23"/>
        <v>64.989999999999995</v>
      </c>
      <c r="Q171" s="71">
        <v>16</v>
      </c>
      <c r="R171" s="73">
        <f t="shared" si="24"/>
        <v>24.61917218033544</v>
      </c>
      <c r="S171" s="74">
        <v>86</v>
      </c>
      <c r="T171" s="72">
        <v>77</v>
      </c>
      <c r="U171" s="73">
        <f t="shared" si="25"/>
        <v>89.534883720930239</v>
      </c>
      <c r="V171" s="73">
        <f t="shared" si="26"/>
        <v>49.438202247191015</v>
      </c>
      <c r="W171" s="72">
        <v>89</v>
      </c>
      <c r="X171" s="72">
        <v>44</v>
      </c>
    </row>
    <row r="172" spans="1:24">
      <c r="A172" s="67">
        <v>171</v>
      </c>
      <c r="B172" s="68" t="s">
        <v>187</v>
      </c>
      <c r="C172" s="69" t="s">
        <v>196</v>
      </c>
      <c r="D172" s="70">
        <v>9513</v>
      </c>
      <c r="E172" s="71">
        <f t="shared" si="27"/>
        <v>1712.34</v>
      </c>
      <c r="F172" s="72">
        <v>1391</v>
      </c>
      <c r="G172" s="73">
        <f t="shared" si="28"/>
        <v>81.233867105831791</v>
      </c>
      <c r="H172" s="74">
        <v>93</v>
      </c>
      <c r="I172" s="72">
        <v>88</v>
      </c>
      <c r="J172" s="73">
        <f t="shared" si="29"/>
        <v>94.623655913978496</v>
      </c>
      <c r="K172" s="71">
        <v>69</v>
      </c>
      <c r="L172" s="71">
        <v>12</v>
      </c>
      <c r="M172" s="73">
        <f t="shared" si="21"/>
        <v>17.391304347826086</v>
      </c>
      <c r="N172" s="71">
        <v>24</v>
      </c>
      <c r="O172" s="73">
        <f t="shared" si="22"/>
        <v>34.782608695652172</v>
      </c>
      <c r="P172" s="73">
        <f t="shared" si="23"/>
        <v>66.929999999999993</v>
      </c>
      <c r="Q172" s="71">
        <v>20</v>
      </c>
      <c r="R172" s="73">
        <f t="shared" si="24"/>
        <v>29.881966233378161</v>
      </c>
      <c r="S172" s="74">
        <v>85</v>
      </c>
      <c r="T172" s="72">
        <v>73</v>
      </c>
      <c r="U172" s="73">
        <f t="shared" si="25"/>
        <v>85.882352941176464</v>
      </c>
      <c r="V172" s="73">
        <f t="shared" si="26"/>
        <v>80.263157894736835</v>
      </c>
      <c r="W172" s="72">
        <v>76</v>
      </c>
      <c r="X172" s="72">
        <v>61</v>
      </c>
    </row>
    <row r="173" spans="1:24">
      <c r="A173" s="67">
        <v>172</v>
      </c>
      <c r="B173" s="68" t="s">
        <v>187</v>
      </c>
      <c r="C173" s="69" t="s">
        <v>197</v>
      </c>
      <c r="D173" s="70">
        <v>9711</v>
      </c>
      <c r="E173" s="71">
        <f t="shared" si="27"/>
        <v>1747.98</v>
      </c>
      <c r="F173" s="72">
        <v>1517</v>
      </c>
      <c r="G173" s="73">
        <f t="shared" si="28"/>
        <v>86.785889998741411</v>
      </c>
      <c r="H173" s="74">
        <v>177</v>
      </c>
      <c r="I173" s="72">
        <v>147</v>
      </c>
      <c r="J173" s="73">
        <f t="shared" si="29"/>
        <v>83.050847457627114</v>
      </c>
      <c r="K173" s="71">
        <v>85</v>
      </c>
      <c r="L173" s="71">
        <v>29</v>
      </c>
      <c r="M173" s="73">
        <f t="shared" si="21"/>
        <v>34.117647058823529</v>
      </c>
      <c r="N173" s="71">
        <v>47</v>
      </c>
      <c r="O173" s="73">
        <f t="shared" si="22"/>
        <v>55.294117647058826</v>
      </c>
      <c r="P173" s="73">
        <f t="shared" si="23"/>
        <v>82.45</v>
      </c>
      <c r="Q173" s="71">
        <v>34</v>
      </c>
      <c r="R173" s="73">
        <f t="shared" si="24"/>
        <v>41.237113402061851</v>
      </c>
      <c r="S173" s="74">
        <v>158</v>
      </c>
      <c r="T173" s="72">
        <v>115</v>
      </c>
      <c r="U173" s="73">
        <f t="shared" si="25"/>
        <v>72.784810126582272</v>
      </c>
      <c r="V173" s="73">
        <f t="shared" si="26"/>
        <v>14.285714285714286</v>
      </c>
      <c r="W173" s="72">
        <v>21</v>
      </c>
      <c r="X173" s="72">
        <v>3</v>
      </c>
    </row>
    <row r="174" spans="1:24">
      <c r="A174" s="67">
        <v>173</v>
      </c>
      <c r="B174" s="68" t="s">
        <v>187</v>
      </c>
      <c r="C174" s="69" t="s">
        <v>198</v>
      </c>
      <c r="D174" s="70">
        <v>6292</v>
      </c>
      <c r="E174" s="71">
        <f t="shared" si="27"/>
        <v>1132.56</v>
      </c>
      <c r="F174" s="72">
        <v>1502</v>
      </c>
      <c r="G174" s="73">
        <f t="shared" si="28"/>
        <v>132.6199053471781</v>
      </c>
      <c r="H174" s="74">
        <v>104</v>
      </c>
      <c r="I174" s="72">
        <v>105</v>
      </c>
      <c r="J174" s="73">
        <f t="shared" si="29"/>
        <v>100.96153846153845</v>
      </c>
      <c r="K174" s="71">
        <v>74</v>
      </c>
      <c r="L174" s="71">
        <v>6</v>
      </c>
      <c r="M174" s="73">
        <f t="shared" si="21"/>
        <v>8.1081081081081088</v>
      </c>
      <c r="N174" s="71">
        <v>20</v>
      </c>
      <c r="O174" s="73">
        <f t="shared" si="22"/>
        <v>27.027027027027028</v>
      </c>
      <c r="P174" s="73">
        <f t="shared" si="23"/>
        <v>71.78</v>
      </c>
      <c r="Q174" s="71">
        <v>17</v>
      </c>
      <c r="R174" s="73">
        <f t="shared" si="24"/>
        <v>23.683477291724714</v>
      </c>
      <c r="S174" s="74">
        <v>95</v>
      </c>
      <c r="T174" s="72">
        <v>87</v>
      </c>
      <c r="U174" s="73">
        <f t="shared" si="25"/>
        <v>91.578947368421055</v>
      </c>
      <c r="V174" s="73">
        <f t="shared" si="26"/>
        <v>81.707317073170728</v>
      </c>
      <c r="W174" s="72">
        <v>82</v>
      </c>
      <c r="X174" s="72">
        <v>67</v>
      </c>
    </row>
    <row r="175" spans="1:24">
      <c r="A175" s="67">
        <v>174</v>
      </c>
      <c r="B175" s="68" t="s">
        <v>187</v>
      </c>
      <c r="C175" s="69" t="s">
        <v>199</v>
      </c>
      <c r="D175" s="70">
        <v>7502</v>
      </c>
      <c r="E175" s="71">
        <f t="shared" si="27"/>
        <v>1350.36</v>
      </c>
      <c r="F175" s="72">
        <v>838</v>
      </c>
      <c r="G175" s="73">
        <f t="shared" si="28"/>
        <v>62.057525400633907</v>
      </c>
      <c r="H175" s="74">
        <v>44</v>
      </c>
      <c r="I175" s="72">
        <v>37</v>
      </c>
      <c r="J175" s="73">
        <f t="shared" si="29"/>
        <v>84.090909090909093</v>
      </c>
      <c r="K175" s="71">
        <v>29</v>
      </c>
      <c r="L175" s="71">
        <v>3</v>
      </c>
      <c r="M175" s="73">
        <f t="shared" si="21"/>
        <v>10.344827586206897</v>
      </c>
      <c r="N175" s="71">
        <v>17</v>
      </c>
      <c r="O175" s="73">
        <f t="shared" si="22"/>
        <v>58.620689655172406</v>
      </c>
      <c r="P175" s="73">
        <f t="shared" si="23"/>
        <v>28.13</v>
      </c>
      <c r="Q175" s="71">
        <v>9</v>
      </c>
      <c r="R175" s="73">
        <f t="shared" si="24"/>
        <v>31.994312122289369</v>
      </c>
      <c r="S175" s="74">
        <v>41</v>
      </c>
      <c r="T175" s="72">
        <v>32</v>
      </c>
      <c r="U175" s="73">
        <f t="shared" si="25"/>
        <v>78.048780487804876</v>
      </c>
      <c r="V175" s="73">
        <f t="shared" si="26"/>
        <v>83.333333333333329</v>
      </c>
      <c r="W175" s="72">
        <v>24</v>
      </c>
      <c r="X175" s="72">
        <v>20</v>
      </c>
    </row>
    <row r="176" spans="1:24">
      <c r="A176" s="67">
        <v>175</v>
      </c>
      <c r="B176" s="68" t="s">
        <v>187</v>
      </c>
      <c r="C176" s="69" t="s">
        <v>200</v>
      </c>
      <c r="D176" s="70">
        <v>8130</v>
      </c>
      <c r="E176" s="71">
        <f t="shared" si="27"/>
        <v>1463.3999999999999</v>
      </c>
      <c r="F176" s="72">
        <v>1439</v>
      </c>
      <c r="G176" s="73">
        <f t="shared" si="28"/>
        <v>98.332649993166612</v>
      </c>
      <c r="H176" s="74">
        <v>96</v>
      </c>
      <c r="I176" s="72">
        <v>83</v>
      </c>
      <c r="J176" s="73">
        <f t="shared" si="29"/>
        <v>86.458333333333343</v>
      </c>
      <c r="K176" s="71">
        <v>60</v>
      </c>
      <c r="L176" s="71">
        <v>2</v>
      </c>
      <c r="M176" s="73">
        <f t="shared" si="21"/>
        <v>3.3333333333333335</v>
      </c>
      <c r="N176" s="71">
        <v>5</v>
      </c>
      <c r="O176" s="73">
        <f t="shared" si="22"/>
        <v>8.3333333333333321</v>
      </c>
      <c r="P176" s="73">
        <f t="shared" si="23"/>
        <v>58.199999999999996</v>
      </c>
      <c r="Q176" s="71">
        <v>21</v>
      </c>
      <c r="R176" s="73">
        <f t="shared" si="24"/>
        <v>36.082474226804131</v>
      </c>
      <c r="S176" s="74">
        <v>85</v>
      </c>
      <c r="T176" s="72">
        <v>93</v>
      </c>
      <c r="U176" s="73">
        <f t="shared" si="25"/>
        <v>109.41176470588236</v>
      </c>
      <c r="V176" s="73">
        <f t="shared" si="26"/>
        <v>80.821917808219183</v>
      </c>
      <c r="W176" s="72">
        <v>73</v>
      </c>
      <c r="X176" s="72">
        <v>59</v>
      </c>
    </row>
    <row r="177" spans="1:24">
      <c r="A177" s="67">
        <v>176</v>
      </c>
      <c r="B177" s="68" t="s">
        <v>187</v>
      </c>
      <c r="C177" s="69" t="s">
        <v>201</v>
      </c>
      <c r="D177" s="70">
        <v>5541</v>
      </c>
      <c r="E177" s="71">
        <f t="shared" si="27"/>
        <v>997.38</v>
      </c>
      <c r="F177" s="72">
        <v>862</v>
      </c>
      <c r="G177" s="73">
        <f t="shared" si="28"/>
        <v>86.426437265635968</v>
      </c>
      <c r="H177" s="74">
        <v>73</v>
      </c>
      <c r="I177" s="72">
        <v>55</v>
      </c>
      <c r="J177" s="73">
        <f t="shared" si="29"/>
        <v>75.342465753424662</v>
      </c>
      <c r="K177" s="71">
        <v>38</v>
      </c>
      <c r="L177" s="71">
        <v>3</v>
      </c>
      <c r="M177" s="73">
        <f t="shared" si="21"/>
        <v>7.8947368421052628</v>
      </c>
      <c r="N177" s="71">
        <v>5</v>
      </c>
      <c r="O177" s="73">
        <f t="shared" si="22"/>
        <v>13.157894736842104</v>
      </c>
      <c r="P177" s="73">
        <f t="shared" si="23"/>
        <v>36.86</v>
      </c>
      <c r="Q177" s="71">
        <v>10</v>
      </c>
      <c r="R177" s="73">
        <f t="shared" si="24"/>
        <v>27.129679869777533</v>
      </c>
      <c r="S177" s="74">
        <v>66</v>
      </c>
      <c r="T177" s="72">
        <v>50</v>
      </c>
      <c r="U177" s="73">
        <f t="shared" si="25"/>
        <v>75.757575757575751</v>
      </c>
      <c r="V177" s="73">
        <f t="shared" si="26"/>
        <v>65.217391304347828</v>
      </c>
      <c r="W177" s="72">
        <v>69</v>
      </c>
      <c r="X177" s="72">
        <v>45</v>
      </c>
    </row>
    <row r="178" spans="1:24">
      <c r="A178" s="67">
        <v>177</v>
      </c>
      <c r="B178" s="68" t="s">
        <v>187</v>
      </c>
      <c r="C178" s="75" t="s">
        <v>202</v>
      </c>
      <c r="D178" s="70">
        <v>7200</v>
      </c>
      <c r="E178" s="71">
        <f t="shared" si="27"/>
        <v>1296</v>
      </c>
      <c r="F178" s="72">
        <v>1001</v>
      </c>
      <c r="G178" s="73">
        <f t="shared" si="28"/>
        <v>77.237654320987659</v>
      </c>
      <c r="H178" s="74">
        <v>94</v>
      </c>
      <c r="I178" s="72">
        <v>91</v>
      </c>
      <c r="J178" s="73">
        <f t="shared" si="29"/>
        <v>96.808510638297875</v>
      </c>
      <c r="K178" s="71">
        <v>60</v>
      </c>
      <c r="L178" s="71">
        <v>0</v>
      </c>
      <c r="M178" s="73">
        <f t="shared" si="21"/>
        <v>0</v>
      </c>
      <c r="N178" s="71">
        <v>0</v>
      </c>
      <c r="O178" s="73">
        <f t="shared" si="22"/>
        <v>0</v>
      </c>
      <c r="P178" s="73">
        <f t="shared" si="23"/>
        <v>58.199999999999996</v>
      </c>
      <c r="Q178" s="71">
        <v>7</v>
      </c>
      <c r="R178" s="73">
        <f t="shared" si="24"/>
        <v>12.027491408934708</v>
      </c>
      <c r="S178" s="74">
        <v>85</v>
      </c>
      <c r="T178" s="72">
        <v>50</v>
      </c>
      <c r="U178" s="73">
        <f t="shared" si="25"/>
        <v>58.82352941176471</v>
      </c>
      <c r="V178" s="73">
        <f t="shared" si="26"/>
        <v>16.666666666666668</v>
      </c>
      <c r="W178" s="72">
        <v>6</v>
      </c>
      <c r="X178" s="72">
        <v>1</v>
      </c>
    </row>
    <row r="179" spans="1:24" ht="25.5">
      <c r="A179" s="67">
        <v>178</v>
      </c>
      <c r="B179" s="68" t="s">
        <v>187</v>
      </c>
      <c r="C179" s="69" t="s">
        <v>203</v>
      </c>
      <c r="D179" s="70">
        <v>5677</v>
      </c>
      <c r="E179" s="71">
        <f t="shared" si="27"/>
        <v>1021.86</v>
      </c>
      <c r="F179" s="72">
        <v>882</v>
      </c>
      <c r="G179" s="73">
        <f t="shared" si="28"/>
        <v>86.313193588162761</v>
      </c>
      <c r="H179" s="74">
        <v>65</v>
      </c>
      <c r="I179" s="72">
        <v>81</v>
      </c>
      <c r="J179" s="73">
        <f t="shared" si="29"/>
        <v>124.61538461538461</v>
      </c>
      <c r="K179" s="71">
        <v>57</v>
      </c>
      <c r="L179" s="71">
        <v>23</v>
      </c>
      <c r="M179" s="73">
        <f t="shared" si="21"/>
        <v>40.350877192982452</v>
      </c>
      <c r="N179" s="71">
        <v>12</v>
      </c>
      <c r="O179" s="73">
        <f t="shared" si="22"/>
        <v>21.052631578947366</v>
      </c>
      <c r="P179" s="73">
        <f t="shared" si="23"/>
        <v>55.29</v>
      </c>
      <c r="Q179" s="71">
        <v>15</v>
      </c>
      <c r="R179" s="73">
        <f t="shared" si="24"/>
        <v>27.129679869777533</v>
      </c>
      <c r="S179" s="74">
        <v>60</v>
      </c>
      <c r="T179" s="72">
        <v>73</v>
      </c>
      <c r="U179" s="73">
        <f t="shared" si="25"/>
        <v>121.66666666666666</v>
      </c>
      <c r="V179" s="73">
        <f t="shared" si="26"/>
        <v>83.720930232558146</v>
      </c>
      <c r="W179" s="72">
        <v>43</v>
      </c>
      <c r="X179" s="72">
        <v>36</v>
      </c>
    </row>
    <row r="180" spans="1:24" ht="25.5">
      <c r="A180" s="67">
        <v>179</v>
      </c>
      <c r="B180" s="68" t="s">
        <v>187</v>
      </c>
      <c r="C180" s="69" t="s">
        <v>204</v>
      </c>
      <c r="D180" s="70">
        <v>6951</v>
      </c>
      <c r="E180" s="71">
        <f t="shared" si="27"/>
        <v>1251.18</v>
      </c>
      <c r="F180" s="72">
        <v>1202</v>
      </c>
      <c r="G180" s="73">
        <f t="shared" si="28"/>
        <v>96.069310570821145</v>
      </c>
      <c r="H180" s="74">
        <v>98</v>
      </c>
      <c r="I180" s="72">
        <v>56</v>
      </c>
      <c r="J180" s="73">
        <f t="shared" si="29"/>
        <v>57.142857142857139</v>
      </c>
      <c r="K180" s="71">
        <v>42</v>
      </c>
      <c r="L180" s="71">
        <v>14</v>
      </c>
      <c r="M180" s="73">
        <f t="shared" si="21"/>
        <v>33.333333333333329</v>
      </c>
      <c r="N180" s="71">
        <v>9</v>
      </c>
      <c r="O180" s="73">
        <f t="shared" si="22"/>
        <v>21.428571428571427</v>
      </c>
      <c r="P180" s="73">
        <f t="shared" si="23"/>
        <v>40.74</v>
      </c>
      <c r="Q180" s="71">
        <v>14</v>
      </c>
      <c r="R180" s="73">
        <f t="shared" si="24"/>
        <v>34.364261168384878</v>
      </c>
      <c r="S180" s="74">
        <v>90</v>
      </c>
      <c r="T180" s="72">
        <v>54</v>
      </c>
      <c r="U180" s="73">
        <f t="shared" si="25"/>
        <v>60</v>
      </c>
      <c r="V180" s="73">
        <f t="shared" si="26"/>
        <v>74.137931034482762</v>
      </c>
      <c r="W180" s="72">
        <v>58</v>
      </c>
      <c r="X180" s="72">
        <v>43</v>
      </c>
    </row>
    <row r="181" spans="1:24">
      <c r="A181" s="67">
        <v>180</v>
      </c>
      <c r="B181" s="68" t="s">
        <v>187</v>
      </c>
      <c r="C181" s="69" t="s">
        <v>205</v>
      </c>
      <c r="D181" s="70">
        <v>9610</v>
      </c>
      <c r="E181" s="71">
        <f t="shared" si="27"/>
        <v>1729.8</v>
      </c>
      <c r="F181" s="72">
        <v>1369</v>
      </c>
      <c r="G181" s="73">
        <f t="shared" si="28"/>
        <v>79.142097352295053</v>
      </c>
      <c r="H181" s="74">
        <v>112</v>
      </c>
      <c r="I181" s="72">
        <v>89</v>
      </c>
      <c r="J181" s="73">
        <f t="shared" si="29"/>
        <v>79.464285714285708</v>
      </c>
      <c r="K181" s="71">
        <v>64</v>
      </c>
      <c r="L181" s="71">
        <v>16</v>
      </c>
      <c r="M181" s="73">
        <f t="shared" si="21"/>
        <v>25</v>
      </c>
      <c r="N181" s="71">
        <v>0</v>
      </c>
      <c r="O181" s="73">
        <f t="shared" si="22"/>
        <v>0</v>
      </c>
      <c r="P181" s="73">
        <f t="shared" si="23"/>
        <v>62.08</v>
      </c>
      <c r="Q181" s="71">
        <v>16</v>
      </c>
      <c r="R181" s="73">
        <f t="shared" si="24"/>
        <v>25.773195876288664</v>
      </c>
      <c r="S181" s="74">
        <v>102</v>
      </c>
      <c r="T181" s="72">
        <v>78</v>
      </c>
      <c r="U181" s="73">
        <f t="shared" si="25"/>
        <v>76.470588235294116</v>
      </c>
      <c r="V181" s="73">
        <f t="shared" si="26"/>
        <v>34.848484848484851</v>
      </c>
      <c r="W181" s="72">
        <v>66</v>
      </c>
      <c r="X181" s="72">
        <v>23</v>
      </c>
    </row>
    <row r="182" spans="1:24">
      <c r="A182" s="67">
        <v>181</v>
      </c>
      <c r="B182" s="68" t="s">
        <v>187</v>
      </c>
      <c r="C182" s="69" t="s">
        <v>206</v>
      </c>
      <c r="D182" s="70">
        <v>7723</v>
      </c>
      <c r="E182" s="71">
        <f t="shared" si="27"/>
        <v>1390.1399999999999</v>
      </c>
      <c r="F182" s="72">
        <v>1015</v>
      </c>
      <c r="G182" s="73">
        <f t="shared" si="28"/>
        <v>73.014228782712536</v>
      </c>
      <c r="H182" s="74">
        <v>89</v>
      </c>
      <c r="I182" s="72">
        <v>82</v>
      </c>
      <c r="J182" s="73">
        <f t="shared" si="29"/>
        <v>92.134831460674164</v>
      </c>
      <c r="K182" s="71">
        <v>58</v>
      </c>
      <c r="L182" s="71">
        <v>7</v>
      </c>
      <c r="M182" s="73">
        <f t="shared" si="21"/>
        <v>12.068965517241379</v>
      </c>
      <c r="N182" s="71">
        <v>12</v>
      </c>
      <c r="O182" s="73">
        <f t="shared" si="22"/>
        <v>20.689655172413794</v>
      </c>
      <c r="P182" s="73">
        <f t="shared" si="23"/>
        <v>56.26</v>
      </c>
      <c r="Q182" s="71">
        <v>18</v>
      </c>
      <c r="R182" s="73">
        <f t="shared" si="24"/>
        <v>31.994312122289369</v>
      </c>
      <c r="S182" s="74">
        <v>80</v>
      </c>
      <c r="T182" s="72">
        <v>56</v>
      </c>
      <c r="U182" s="73">
        <f t="shared" si="25"/>
        <v>70</v>
      </c>
      <c r="V182" s="73">
        <f t="shared" si="26"/>
        <v>32.608695652173914</v>
      </c>
      <c r="W182" s="72">
        <v>46</v>
      </c>
      <c r="X182" s="72">
        <v>15</v>
      </c>
    </row>
    <row r="183" spans="1:24">
      <c r="A183" s="67">
        <v>182</v>
      </c>
      <c r="B183" s="68" t="s">
        <v>187</v>
      </c>
      <c r="C183" s="69" t="s">
        <v>207</v>
      </c>
      <c r="D183" s="70">
        <v>12256</v>
      </c>
      <c r="E183" s="71">
        <f t="shared" si="27"/>
        <v>2206.08</v>
      </c>
      <c r="F183" s="72">
        <v>1180</v>
      </c>
      <c r="G183" s="73">
        <f t="shared" si="28"/>
        <v>53.488540760081229</v>
      </c>
      <c r="H183" s="74">
        <v>149</v>
      </c>
      <c r="I183" s="72">
        <v>101</v>
      </c>
      <c r="J183" s="73">
        <f t="shared" si="29"/>
        <v>67.785234899328856</v>
      </c>
      <c r="K183" s="71">
        <v>78</v>
      </c>
      <c r="L183" s="71">
        <v>31</v>
      </c>
      <c r="M183" s="73">
        <f t="shared" si="21"/>
        <v>39.743589743589745</v>
      </c>
      <c r="N183" s="71">
        <v>54</v>
      </c>
      <c r="O183" s="73">
        <f t="shared" si="22"/>
        <v>69.230769230769226</v>
      </c>
      <c r="P183" s="73">
        <f t="shared" si="23"/>
        <v>75.66</v>
      </c>
      <c r="Q183" s="71">
        <v>22</v>
      </c>
      <c r="R183" s="73">
        <f t="shared" si="24"/>
        <v>29.077451757864132</v>
      </c>
      <c r="S183" s="74">
        <v>138</v>
      </c>
      <c r="T183" s="72">
        <v>85</v>
      </c>
      <c r="U183" s="73">
        <f t="shared" si="25"/>
        <v>61.594202898550719</v>
      </c>
      <c r="V183" s="73">
        <f t="shared" si="26"/>
        <v>88.15789473684211</v>
      </c>
      <c r="W183" s="72">
        <v>76</v>
      </c>
      <c r="X183" s="72">
        <v>67</v>
      </c>
    </row>
    <row r="184" spans="1:24">
      <c r="A184" s="67">
        <v>183</v>
      </c>
      <c r="B184" s="68" t="s">
        <v>187</v>
      </c>
      <c r="C184" s="69" t="s">
        <v>208</v>
      </c>
      <c r="D184" s="70">
        <v>6249</v>
      </c>
      <c r="E184" s="71">
        <f t="shared" si="27"/>
        <v>1124.82</v>
      </c>
      <c r="F184" s="72">
        <v>1921</v>
      </c>
      <c r="G184" s="73">
        <f t="shared" si="28"/>
        <v>170.7828808164862</v>
      </c>
      <c r="H184" s="74">
        <v>95</v>
      </c>
      <c r="I184" s="72">
        <v>117</v>
      </c>
      <c r="J184" s="73">
        <f t="shared" si="29"/>
        <v>123.15789473684211</v>
      </c>
      <c r="K184" s="71">
        <v>76</v>
      </c>
      <c r="L184" s="71">
        <v>17</v>
      </c>
      <c r="M184" s="73">
        <f t="shared" si="21"/>
        <v>22.368421052631579</v>
      </c>
      <c r="N184" s="71">
        <v>59</v>
      </c>
      <c r="O184" s="73">
        <f t="shared" si="22"/>
        <v>77.631578947368425</v>
      </c>
      <c r="P184" s="73">
        <f t="shared" si="23"/>
        <v>73.72</v>
      </c>
      <c r="Q184" s="71">
        <v>16</v>
      </c>
      <c r="R184" s="73">
        <f t="shared" si="24"/>
        <v>21.703743895822029</v>
      </c>
      <c r="S184" s="74">
        <v>80</v>
      </c>
      <c r="T184" s="72">
        <v>108</v>
      </c>
      <c r="U184" s="73">
        <f t="shared" si="25"/>
        <v>135</v>
      </c>
      <c r="V184" s="73">
        <f t="shared" si="26"/>
        <v>85.820895522388057</v>
      </c>
      <c r="W184" s="72">
        <v>134</v>
      </c>
      <c r="X184" s="72">
        <v>115</v>
      </c>
    </row>
    <row r="185" spans="1:24">
      <c r="A185" s="67">
        <v>184</v>
      </c>
      <c r="B185" s="68" t="s">
        <v>187</v>
      </c>
      <c r="C185" s="75" t="s">
        <v>209</v>
      </c>
      <c r="D185" s="70">
        <v>9499</v>
      </c>
      <c r="E185" s="71">
        <f t="shared" si="27"/>
        <v>1709.82</v>
      </c>
      <c r="F185" s="72">
        <v>1032</v>
      </c>
      <c r="G185" s="73">
        <f t="shared" si="28"/>
        <v>60.357230585675694</v>
      </c>
      <c r="H185" s="74">
        <v>131</v>
      </c>
      <c r="I185" s="72">
        <v>81</v>
      </c>
      <c r="J185" s="73">
        <f t="shared" si="29"/>
        <v>61.832061068702295</v>
      </c>
      <c r="K185" s="71">
        <v>58</v>
      </c>
      <c r="L185" s="71">
        <v>0</v>
      </c>
      <c r="M185" s="73">
        <f t="shared" si="21"/>
        <v>0</v>
      </c>
      <c r="N185" s="71">
        <v>6</v>
      </c>
      <c r="O185" s="73">
        <f t="shared" si="22"/>
        <v>10.344827586206897</v>
      </c>
      <c r="P185" s="73">
        <f t="shared" si="23"/>
        <v>56.26</v>
      </c>
      <c r="Q185" s="71">
        <v>17</v>
      </c>
      <c r="R185" s="73">
        <f t="shared" si="24"/>
        <v>30.216850337717737</v>
      </c>
      <c r="S185" s="74">
        <v>120</v>
      </c>
      <c r="T185" s="72">
        <v>67</v>
      </c>
      <c r="U185" s="73">
        <f t="shared" si="25"/>
        <v>55.833333333333336</v>
      </c>
      <c r="V185" s="73">
        <f t="shared" si="26"/>
        <v>67.213114754098356</v>
      </c>
      <c r="W185" s="72">
        <v>61</v>
      </c>
      <c r="X185" s="72">
        <v>41</v>
      </c>
    </row>
    <row r="186" spans="1:24">
      <c r="A186" s="67">
        <v>185</v>
      </c>
      <c r="B186" s="68" t="s">
        <v>187</v>
      </c>
      <c r="C186" s="69" t="s">
        <v>210</v>
      </c>
      <c r="D186" s="70">
        <v>7965</v>
      </c>
      <c r="E186" s="71">
        <f t="shared" si="27"/>
        <v>1433.7</v>
      </c>
      <c r="F186" s="72">
        <v>1299</v>
      </c>
      <c r="G186" s="73">
        <f t="shared" si="28"/>
        <v>90.604729022808115</v>
      </c>
      <c r="H186" s="74">
        <v>106</v>
      </c>
      <c r="I186" s="72">
        <v>116</v>
      </c>
      <c r="J186" s="73">
        <f t="shared" si="29"/>
        <v>109.43396226415094</v>
      </c>
      <c r="K186" s="71">
        <v>78</v>
      </c>
      <c r="L186" s="71">
        <v>7</v>
      </c>
      <c r="M186" s="73">
        <f t="shared" si="21"/>
        <v>8.9743589743589745</v>
      </c>
      <c r="N186" s="71">
        <v>24</v>
      </c>
      <c r="O186" s="73">
        <f t="shared" si="22"/>
        <v>30.76923076923077</v>
      </c>
      <c r="P186" s="73">
        <f t="shared" si="23"/>
        <v>75.66</v>
      </c>
      <c r="Q186" s="71">
        <v>18</v>
      </c>
      <c r="R186" s="73">
        <f t="shared" si="24"/>
        <v>23.790642347343379</v>
      </c>
      <c r="S186" s="74">
        <v>96</v>
      </c>
      <c r="T186" s="72">
        <v>98</v>
      </c>
      <c r="U186" s="73">
        <f t="shared" si="25"/>
        <v>102.08333333333333</v>
      </c>
      <c r="V186" s="73">
        <f t="shared" si="26"/>
        <v>47.272727272727273</v>
      </c>
      <c r="W186" s="72">
        <v>55</v>
      </c>
      <c r="X186" s="72">
        <v>26</v>
      </c>
    </row>
    <row r="187" spans="1:24">
      <c r="A187" s="67">
        <v>186</v>
      </c>
      <c r="B187" s="68" t="s">
        <v>187</v>
      </c>
      <c r="C187" s="69" t="s">
        <v>211</v>
      </c>
      <c r="D187" s="70">
        <v>8340</v>
      </c>
      <c r="E187" s="71">
        <f t="shared" si="27"/>
        <v>1501.2</v>
      </c>
      <c r="F187" s="72">
        <v>1040</v>
      </c>
      <c r="G187" s="73">
        <f t="shared" si="28"/>
        <v>69.277911004529699</v>
      </c>
      <c r="H187" s="74">
        <v>142</v>
      </c>
      <c r="I187" s="72">
        <v>106</v>
      </c>
      <c r="J187" s="73">
        <f t="shared" si="29"/>
        <v>74.647887323943664</v>
      </c>
      <c r="K187" s="71">
        <v>72</v>
      </c>
      <c r="L187" s="71">
        <v>5</v>
      </c>
      <c r="M187" s="73">
        <f t="shared" si="21"/>
        <v>6.9444444444444446</v>
      </c>
      <c r="N187" s="71">
        <v>11</v>
      </c>
      <c r="O187" s="73">
        <f t="shared" si="22"/>
        <v>15.277777777777779</v>
      </c>
      <c r="P187" s="73">
        <f t="shared" si="23"/>
        <v>69.84</v>
      </c>
      <c r="Q187" s="71">
        <v>5</v>
      </c>
      <c r="R187" s="73">
        <f t="shared" si="24"/>
        <v>7.1592210767468494</v>
      </c>
      <c r="S187" s="74">
        <v>134</v>
      </c>
      <c r="T187" s="72">
        <v>60</v>
      </c>
      <c r="U187" s="73">
        <f t="shared" si="25"/>
        <v>44.776119402985074</v>
      </c>
      <c r="V187" s="73">
        <f t="shared" si="26"/>
        <v>85</v>
      </c>
      <c r="W187" s="72">
        <v>20</v>
      </c>
      <c r="X187" s="72">
        <v>17</v>
      </c>
    </row>
    <row r="188" spans="1:24">
      <c r="A188" s="67">
        <v>187</v>
      </c>
      <c r="B188" s="68" t="s">
        <v>187</v>
      </c>
      <c r="C188" s="69" t="s">
        <v>212</v>
      </c>
      <c r="D188" s="70">
        <v>6255</v>
      </c>
      <c r="E188" s="71">
        <f t="shared" si="27"/>
        <v>1125.8999999999999</v>
      </c>
      <c r="F188" s="72">
        <v>1562</v>
      </c>
      <c r="G188" s="73">
        <f t="shared" si="28"/>
        <v>138.73345767830182</v>
      </c>
      <c r="H188" s="74">
        <v>82</v>
      </c>
      <c r="I188" s="72">
        <v>116</v>
      </c>
      <c r="J188" s="73">
        <f t="shared" si="29"/>
        <v>141.46341463414635</v>
      </c>
      <c r="K188" s="71">
        <v>87</v>
      </c>
      <c r="L188" s="71">
        <v>14</v>
      </c>
      <c r="M188" s="73">
        <f t="shared" si="21"/>
        <v>16.091954022988507</v>
      </c>
      <c r="N188" s="71">
        <v>41</v>
      </c>
      <c r="O188" s="73">
        <f t="shared" si="22"/>
        <v>47.126436781609193</v>
      </c>
      <c r="P188" s="73">
        <f t="shared" si="23"/>
        <v>84.39</v>
      </c>
      <c r="Q188" s="71">
        <v>11</v>
      </c>
      <c r="R188" s="73">
        <f t="shared" si="24"/>
        <v>13.034719753525298</v>
      </c>
      <c r="S188" s="74">
        <v>73</v>
      </c>
      <c r="T188" s="72">
        <v>98</v>
      </c>
      <c r="U188" s="73">
        <f t="shared" si="25"/>
        <v>134.24657534246575</v>
      </c>
      <c r="V188" s="73">
        <f t="shared" si="26"/>
        <v>72.340425531914889</v>
      </c>
      <c r="W188" s="72">
        <v>94</v>
      </c>
      <c r="X188" s="72">
        <v>68</v>
      </c>
    </row>
    <row r="189" spans="1:24">
      <c r="A189" s="67">
        <v>188</v>
      </c>
      <c r="B189" s="68" t="s">
        <v>187</v>
      </c>
      <c r="C189" s="69" t="s">
        <v>213</v>
      </c>
      <c r="D189" s="70">
        <v>7671</v>
      </c>
      <c r="E189" s="71">
        <f t="shared" si="27"/>
        <v>1380.78</v>
      </c>
      <c r="F189" s="72">
        <v>1036</v>
      </c>
      <c r="G189" s="73">
        <f t="shared" si="28"/>
        <v>75.03005547589045</v>
      </c>
      <c r="H189" s="74">
        <v>65</v>
      </c>
      <c r="I189" s="72">
        <v>59</v>
      </c>
      <c r="J189" s="73">
        <f t="shared" si="29"/>
        <v>90.769230769230774</v>
      </c>
      <c r="K189" s="71">
        <v>37</v>
      </c>
      <c r="L189" s="71">
        <v>10</v>
      </c>
      <c r="M189" s="73">
        <f t="shared" si="21"/>
        <v>27.027027027027028</v>
      </c>
      <c r="N189" s="71">
        <v>13</v>
      </c>
      <c r="O189" s="73">
        <f t="shared" si="22"/>
        <v>35.135135135135137</v>
      </c>
      <c r="P189" s="73">
        <f t="shared" si="23"/>
        <v>35.89</v>
      </c>
      <c r="Q189" s="71">
        <v>11</v>
      </c>
      <c r="R189" s="73">
        <f t="shared" si="24"/>
        <v>30.649205906937866</v>
      </c>
      <c r="S189" s="74">
        <v>58</v>
      </c>
      <c r="T189" s="72">
        <v>51</v>
      </c>
      <c r="U189" s="73">
        <f t="shared" si="25"/>
        <v>87.931034482758619</v>
      </c>
      <c r="V189" s="73">
        <f t="shared" si="26"/>
        <v>80.769230769230774</v>
      </c>
      <c r="W189" s="72">
        <v>52</v>
      </c>
      <c r="X189" s="72">
        <v>42</v>
      </c>
    </row>
    <row r="190" spans="1:24">
      <c r="A190" s="67">
        <v>189</v>
      </c>
      <c r="B190" s="68" t="s">
        <v>187</v>
      </c>
      <c r="C190" s="69" t="s">
        <v>214</v>
      </c>
      <c r="D190" s="70">
        <v>6301</v>
      </c>
      <c r="E190" s="71">
        <f t="shared" si="27"/>
        <v>1134.18</v>
      </c>
      <c r="F190" s="72">
        <v>1194</v>
      </c>
      <c r="G190" s="73">
        <f t="shared" si="28"/>
        <v>105.27429508543618</v>
      </c>
      <c r="H190" s="74">
        <v>100</v>
      </c>
      <c r="I190" s="72">
        <v>71</v>
      </c>
      <c r="J190" s="73">
        <f t="shared" si="29"/>
        <v>71</v>
      </c>
      <c r="K190" s="71">
        <v>57</v>
      </c>
      <c r="L190" s="71">
        <v>16</v>
      </c>
      <c r="M190" s="73">
        <f t="shared" si="21"/>
        <v>28.07017543859649</v>
      </c>
      <c r="N190" s="71">
        <v>21</v>
      </c>
      <c r="O190" s="73">
        <f t="shared" si="22"/>
        <v>36.84210526315789</v>
      </c>
      <c r="P190" s="73">
        <f t="shared" si="23"/>
        <v>55.29</v>
      </c>
      <c r="Q190" s="71">
        <v>16</v>
      </c>
      <c r="R190" s="73">
        <f t="shared" si="24"/>
        <v>28.938325194429371</v>
      </c>
      <c r="S190" s="74">
        <v>90</v>
      </c>
      <c r="T190" s="72">
        <v>70</v>
      </c>
      <c r="U190" s="73">
        <f t="shared" si="25"/>
        <v>77.777777777777786</v>
      </c>
      <c r="V190" s="73">
        <f t="shared" si="26"/>
        <v>91.549295774647888</v>
      </c>
      <c r="W190" s="72">
        <v>71</v>
      </c>
      <c r="X190" s="72">
        <v>65</v>
      </c>
    </row>
    <row r="191" spans="1:24">
      <c r="A191" s="67">
        <v>190</v>
      </c>
      <c r="B191" s="68" t="s">
        <v>187</v>
      </c>
      <c r="C191" s="69" t="s">
        <v>215</v>
      </c>
      <c r="D191" s="70">
        <v>6804</v>
      </c>
      <c r="E191" s="71">
        <f t="shared" si="27"/>
        <v>1224.72</v>
      </c>
      <c r="F191" s="72">
        <v>1200</v>
      </c>
      <c r="G191" s="73">
        <f t="shared" si="28"/>
        <v>97.981579463060939</v>
      </c>
      <c r="H191" s="74">
        <v>108</v>
      </c>
      <c r="I191" s="72">
        <v>98</v>
      </c>
      <c r="J191" s="73">
        <f t="shared" si="29"/>
        <v>90.740740740740748</v>
      </c>
      <c r="K191" s="71">
        <v>67</v>
      </c>
      <c r="L191" s="71">
        <v>20</v>
      </c>
      <c r="M191" s="73">
        <f t="shared" si="21"/>
        <v>29.850746268656714</v>
      </c>
      <c r="N191" s="71">
        <v>43</v>
      </c>
      <c r="O191" s="73">
        <f t="shared" si="22"/>
        <v>64.179104477611943</v>
      </c>
      <c r="P191" s="73">
        <f t="shared" si="23"/>
        <v>64.989999999999995</v>
      </c>
      <c r="Q191" s="71">
        <v>22</v>
      </c>
      <c r="R191" s="73">
        <f t="shared" si="24"/>
        <v>33.851361747961228</v>
      </c>
      <c r="S191" s="74">
        <v>98</v>
      </c>
      <c r="T191" s="72">
        <v>84</v>
      </c>
      <c r="U191" s="73">
        <f t="shared" si="25"/>
        <v>85.714285714285708</v>
      </c>
      <c r="V191" s="73">
        <f t="shared" si="26"/>
        <v>90</v>
      </c>
      <c r="W191" s="72">
        <v>80</v>
      </c>
      <c r="X191" s="72">
        <v>72</v>
      </c>
    </row>
    <row r="192" spans="1:24">
      <c r="A192" s="67">
        <v>191</v>
      </c>
      <c r="B192" s="68" t="s">
        <v>187</v>
      </c>
      <c r="C192" s="69" t="s">
        <v>216</v>
      </c>
      <c r="D192" s="70">
        <v>5912</v>
      </c>
      <c r="E192" s="71">
        <f t="shared" si="27"/>
        <v>1064.1599999999999</v>
      </c>
      <c r="F192" s="72">
        <v>1154</v>
      </c>
      <c r="G192" s="73">
        <f t="shared" si="28"/>
        <v>108.4423394978199</v>
      </c>
      <c r="H192" s="74">
        <v>70</v>
      </c>
      <c r="I192" s="72">
        <v>57</v>
      </c>
      <c r="J192" s="73">
        <f t="shared" si="29"/>
        <v>81.428571428571431</v>
      </c>
      <c r="K192" s="71">
        <v>47</v>
      </c>
      <c r="L192" s="71">
        <v>10</v>
      </c>
      <c r="M192" s="73">
        <f t="shared" si="21"/>
        <v>21.276595744680851</v>
      </c>
      <c r="N192" s="71">
        <v>4</v>
      </c>
      <c r="O192" s="73">
        <f t="shared" si="22"/>
        <v>8.5106382978723403</v>
      </c>
      <c r="P192" s="73">
        <f t="shared" si="23"/>
        <v>45.589999999999996</v>
      </c>
      <c r="Q192" s="71">
        <v>20</v>
      </c>
      <c r="R192" s="73">
        <f t="shared" si="24"/>
        <v>43.869269576661551</v>
      </c>
      <c r="S192" s="74">
        <v>64</v>
      </c>
      <c r="T192" s="72">
        <v>64</v>
      </c>
      <c r="U192" s="73">
        <f t="shared" si="25"/>
        <v>100</v>
      </c>
      <c r="V192" s="73">
        <f t="shared" si="26"/>
        <v>86.885245901639351</v>
      </c>
      <c r="W192" s="72">
        <v>61</v>
      </c>
      <c r="X192" s="72">
        <v>53</v>
      </c>
    </row>
    <row r="193" spans="1:24">
      <c r="A193" s="67">
        <v>192</v>
      </c>
      <c r="B193" s="68" t="s">
        <v>187</v>
      </c>
      <c r="C193" s="69" t="s">
        <v>217</v>
      </c>
      <c r="D193" s="70">
        <v>6504</v>
      </c>
      <c r="E193" s="71">
        <f t="shared" si="27"/>
        <v>1170.72</v>
      </c>
      <c r="F193" s="72">
        <v>1153</v>
      </c>
      <c r="G193" s="73">
        <f t="shared" si="28"/>
        <v>98.48640153068196</v>
      </c>
      <c r="H193" s="74">
        <v>96</v>
      </c>
      <c r="I193" s="72">
        <v>80</v>
      </c>
      <c r="J193" s="73">
        <f t="shared" si="29"/>
        <v>83.333333333333343</v>
      </c>
      <c r="K193" s="71">
        <v>52</v>
      </c>
      <c r="L193" s="71">
        <v>10</v>
      </c>
      <c r="M193" s="73">
        <f t="shared" si="21"/>
        <v>19.230769230769234</v>
      </c>
      <c r="N193" s="71">
        <v>13</v>
      </c>
      <c r="O193" s="73">
        <f t="shared" si="22"/>
        <v>25</v>
      </c>
      <c r="P193" s="73">
        <f t="shared" si="23"/>
        <v>50.44</v>
      </c>
      <c r="Q193" s="71">
        <v>18</v>
      </c>
      <c r="R193" s="73">
        <f t="shared" si="24"/>
        <v>35.685963521015069</v>
      </c>
      <c r="S193" s="74">
        <v>85</v>
      </c>
      <c r="T193" s="72">
        <v>73</v>
      </c>
      <c r="U193" s="73">
        <f t="shared" si="25"/>
        <v>85.882352941176464</v>
      </c>
      <c r="V193" s="73">
        <f t="shared" si="26"/>
        <v>7.4074074074074074</v>
      </c>
      <c r="W193" s="72">
        <v>54</v>
      </c>
      <c r="X193" s="72">
        <v>4</v>
      </c>
    </row>
    <row r="194" spans="1:24">
      <c r="A194" s="67">
        <v>193</v>
      </c>
      <c r="B194" s="68" t="s">
        <v>187</v>
      </c>
      <c r="C194" s="69" t="s">
        <v>218</v>
      </c>
      <c r="D194" s="70">
        <v>8530</v>
      </c>
      <c r="E194" s="71">
        <f t="shared" si="27"/>
        <v>1535.3999999999999</v>
      </c>
      <c r="F194" s="72">
        <v>1206</v>
      </c>
      <c r="G194" s="73">
        <f t="shared" si="28"/>
        <v>78.546307151230948</v>
      </c>
      <c r="H194" s="74">
        <v>117</v>
      </c>
      <c r="I194" s="72">
        <v>107</v>
      </c>
      <c r="J194" s="73">
        <f t="shared" si="29"/>
        <v>91.452991452991455</v>
      </c>
      <c r="K194" s="71">
        <v>71</v>
      </c>
      <c r="L194" s="71">
        <v>0</v>
      </c>
      <c r="M194" s="73">
        <f t="shared" ref="M194:M257" si="30">L194/K194*100</f>
        <v>0</v>
      </c>
      <c r="N194" s="71">
        <v>1</v>
      </c>
      <c r="O194" s="73">
        <f t="shared" ref="O194:O257" si="31">N194/K194*100</f>
        <v>1.4084507042253522</v>
      </c>
      <c r="P194" s="73">
        <f t="shared" ref="P194:P257" si="32">K194*97%</f>
        <v>68.87</v>
      </c>
      <c r="Q194" s="71">
        <v>16</v>
      </c>
      <c r="R194" s="73">
        <f t="shared" ref="R194:R257" si="33">Q194/P194*100</f>
        <v>23.232176564541891</v>
      </c>
      <c r="S194" s="74">
        <v>100</v>
      </c>
      <c r="T194" s="72">
        <v>97</v>
      </c>
      <c r="U194" s="73">
        <f t="shared" ref="U194:U257" si="34">T194/S194*100</f>
        <v>97</v>
      </c>
      <c r="V194" s="73">
        <f t="shared" si="26"/>
        <v>90.476190476190482</v>
      </c>
      <c r="W194" s="72">
        <v>84</v>
      </c>
      <c r="X194" s="72">
        <v>76</v>
      </c>
    </row>
    <row r="195" spans="1:24" hidden="1">
      <c r="A195" s="23">
        <v>194</v>
      </c>
      <c r="B195" s="24" t="s">
        <v>219</v>
      </c>
      <c r="C195" s="44" t="s">
        <v>220</v>
      </c>
      <c r="D195" s="31">
        <v>10638</v>
      </c>
      <c r="E195" s="26">
        <f t="shared" si="27"/>
        <v>1914.84</v>
      </c>
      <c r="F195" s="27">
        <v>1605</v>
      </c>
      <c r="G195" s="28">
        <f t="shared" si="28"/>
        <v>83.819013599047437</v>
      </c>
      <c r="H195" s="26">
        <v>174</v>
      </c>
      <c r="I195" s="27">
        <v>166</v>
      </c>
      <c r="J195" s="28">
        <f t="shared" si="29"/>
        <v>95.402298850574709</v>
      </c>
      <c r="K195" s="26">
        <v>128</v>
      </c>
      <c r="L195" s="26">
        <v>21</v>
      </c>
      <c r="M195" s="26">
        <f t="shared" si="30"/>
        <v>16.40625</v>
      </c>
      <c r="N195" s="26">
        <v>36</v>
      </c>
      <c r="O195" s="26">
        <f t="shared" si="31"/>
        <v>28.125</v>
      </c>
      <c r="P195" s="26">
        <f t="shared" si="32"/>
        <v>124.16</v>
      </c>
      <c r="Q195" s="26">
        <v>33</v>
      </c>
      <c r="R195" s="26">
        <f t="shared" si="33"/>
        <v>26.578608247422679</v>
      </c>
      <c r="S195" s="26">
        <v>158</v>
      </c>
      <c r="T195" s="27">
        <v>112</v>
      </c>
      <c r="U195" s="28">
        <f t="shared" si="34"/>
        <v>70.886075949367083</v>
      </c>
      <c r="V195" s="3">
        <f t="shared" ref="V195:V258" si="35">X195*100/W195</f>
        <v>74.015748031496059</v>
      </c>
      <c r="W195" s="63">
        <v>127</v>
      </c>
      <c r="X195" s="27">
        <v>94</v>
      </c>
    </row>
    <row r="196" spans="1:24" hidden="1">
      <c r="A196" s="15">
        <v>195</v>
      </c>
      <c r="B196" s="5" t="s">
        <v>219</v>
      </c>
      <c r="C196" s="4" t="s">
        <v>221</v>
      </c>
      <c r="D196" s="9">
        <v>7536</v>
      </c>
      <c r="E196" s="1">
        <f t="shared" si="27"/>
        <v>1356.48</v>
      </c>
      <c r="F196" s="18">
        <v>1294</v>
      </c>
      <c r="G196" s="3">
        <f t="shared" si="28"/>
        <v>95.393960839820707</v>
      </c>
      <c r="H196" s="1">
        <v>105</v>
      </c>
      <c r="I196" s="18">
        <v>106</v>
      </c>
      <c r="J196" s="3">
        <f t="shared" si="29"/>
        <v>100.95238095238095</v>
      </c>
      <c r="K196" s="1">
        <v>75</v>
      </c>
      <c r="L196" s="1">
        <v>19</v>
      </c>
      <c r="M196" s="1">
        <f t="shared" si="30"/>
        <v>25.333333333333336</v>
      </c>
      <c r="N196" s="1">
        <v>40</v>
      </c>
      <c r="O196" s="1">
        <f t="shared" si="31"/>
        <v>53.333333333333336</v>
      </c>
      <c r="P196" s="1">
        <f t="shared" si="32"/>
        <v>72.75</v>
      </c>
      <c r="Q196" s="1">
        <v>21</v>
      </c>
      <c r="R196" s="1">
        <f t="shared" si="33"/>
        <v>28.865979381443296</v>
      </c>
      <c r="S196" s="1">
        <v>95</v>
      </c>
      <c r="T196" s="18">
        <v>95</v>
      </c>
      <c r="U196" s="3">
        <f t="shared" si="34"/>
        <v>100</v>
      </c>
      <c r="V196" s="3">
        <f t="shared" si="35"/>
        <v>88.75</v>
      </c>
      <c r="W196" s="62">
        <v>80</v>
      </c>
      <c r="X196" s="18">
        <v>71</v>
      </c>
    </row>
    <row r="197" spans="1:24" hidden="1">
      <c r="A197" s="15">
        <v>196</v>
      </c>
      <c r="B197" s="5" t="s">
        <v>219</v>
      </c>
      <c r="C197" s="4" t="s">
        <v>222</v>
      </c>
      <c r="D197" s="9">
        <v>6144</v>
      </c>
      <c r="E197" s="1">
        <f t="shared" si="27"/>
        <v>1105.92</v>
      </c>
      <c r="F197" s="18">
        <v>1031</v>
      </c>
      <c r="G197" s="3">
        <f t="shared" si="28"/>
        <v>93.225549768518505</v>
      </c>
      <c r="H197" s="1">
        <v>73</v>
      </c>
      <c r="I197" s="18">
        <v>63</v>
      </c>
      <c r="J197" s="3">
        <f t="shared" si="29"/>
        <v>86.301369863013704</v>
      </c>
      <c r="K197" s="1">
        <v>50</v>
      </c>
      <c r="L197" s="1">
        <v>21</v>
      </c>
      <c r="M197" s="1">
        <f t="shared" si="30"/>
        <v>42</v>
      </c>
      <c r="N197" s="1">
        <v>43</v>
      </c>
      <c r="O197" s="1">
        <f t="shared" si="31"/>
        <v>86</v>
      </c>
      <c r="P197" s="1">
        <f t="shared" si="32"/>
        <v>48.5</v>
      </c>
      <c r="Q197" s="1">
        <v>22</v>
      </c>
      <c r="R197" s="1">
        <f t="shared" si="33"/>
        <v>45.360824742268044</v>
      </c>
      <c r="S197" s="1">
        <v>66</v>
      </c>
      <c r="T197" s="18">
        <v>51</v>
      </c>
      <c r="U197" s="3">
        <f t="shared" si="34"/>
        <v>77.272727272727266</v>
      </c>
      <c r="V197" s="3">
        <f t="shared" si="35"/>
        <v>96.666666666666671</v>
      </c>
      <c r="W197" s="62">
        <v>60</v>
      </c>
      <c r="X197" s="18">
        <v>58</v>
      </c>
    </row>
    <row r="198" spans="1:24" hidden="1">
      <c r="A198" s="15">
        <v>197</v>
      </c>
      <c r="B198" s="5" t="s">
        <v>219</v>
      </c>
      <c r="C198" s="4" t="s">
        <v>223</v>
      </c>
      <c r="D198" s="9">
        <v>8308</v>
      </c>
      <c r="E198" s="1">
        <f t="shared" si="27"/>
        <v>1495.44</v>
      </c>
      <c r="F198" s="18">
        <v>1280</v>
      </c>
      <c r="G198" s="3">
        <f t="shared" si="28"/>
        <v>85.593537687904558</v>
      </c>
      <c r="H198" s="1">
        <v>138</v>
      </c>
      <c r="I198" s="18">
        <v>132</v>
      </c>
      <c r="J198" s="3">
        <f t="shared" si="29"/>
        <v>95.652173913043484</v>
      </c>
      <c r="K198" s="1">
        <v>96</v>
      </c>
      <c r="L198" s="1">
        <v>14</v>
      </c>
      <c r="M198" s="1">
        <f t="shared" si="30"/>
        <v>14.583333333333334</v>
      </c>
      <c r="N198" s="1">
        <v>47</v>
      </c>
      <c r="O198" s="1">
        <f t="shared" si="31"/>
        <v>48.958333333333329</v>
      </c>
      <c r="P198" s="1">
        <f t="shared" si="32"/>
        <v>93.12</v>
      </c>
      <c r="Q198" s="1">
        <v>16</v>
      </c>
      <c r="R198" s="1">
        <f t="shared" si="33"/>
        <v>17.182130584192439</v>
      </c>
      <c r="S198" s="1">
        <v>125</v>
      </c>
      <c r="T198" s="18">
        <v>83</v>
      </c>
      <c r="U198" s="3">
        <f t="shared" si="34"/>
        <v>66.400000000000006</v>
      </c>
      <c r="V198" s="3">
        <f t="shared" si="35"/>
        <v>59.340659340659343</v>
      </c>
      <c r="W198" s="62">
        <v>91</v>
      </c>
      <c r="X198" s="18">
        <v>54</v>
      </c>
    </row>
    <row r="199" spans="1:24" hidden="1">
      <c r="A199" s="15">
        <v>198</v>
      </c>
      <c r="B199" s="5" t="s">
        <v>219</v>
      </c>
      <c r="C199" s="4" t="s">
        <v>224</v>
      </c>
      <c r="D199" s="9">
        <v>8123</v>
      </c>
      <c r="E199" s="1">
        <f t="shared" si="27"/>
        <v>1462.1399999999999</v>
      </c>
      <c r="F199" s="18">
        <v>969</v>
      </c>
      <c r="G199" s="3">
        <f t="shared" si="28"/>
        <v>66.27272354220527</v>
      </c>
      <c r="H199" s="1">
        <v>114</v>
      </c>
      <c r="I199" s="18">
        <v>113</v>
      </c>
      <c r="J199" s="3">
        <f t="shared" si="29"/>
        <v>99.122807017543863</v>
      </c>
      <c r="K199" s="1">
        <v>82</v>
      </c>
      <c r="L199" s="1">
        <v>15</v>
      </c>
      <c r="M199" s="1">
        <f t="shared" si="30"/>
        <v>18.292682926829269</v>
      </c>
      <c r="N199" s="1">
        <v>18</v>
      </c>
      <c r="O199" s="1">
        <f t="shared" si="31"/>
        <v>21.951219512195124</v>
      </c>
      <c r="P199" s="1">
        <f t="shared" si="32"/>
        <v>79.539999999999992</v>
      </c>
      <c r="Q199" s="1">
        <v>19</v>
      </c>
      <c r="R199" s="1">
        <f t="shared" si="33"/>
        <v>23.887352275584615</v>
      </c>
      <c r="S199" s="1">
        <v>103</v>
      </c>
      <c r="T199" s="18">
        <v>100</v>
      </c>
      <c r="U199" s="3">
        <f t="shared" si="34"/>
        <v>97.087378640776706</v>
      </c>
      <c r="V199" s="3">
        <f t="shared" si="35"/>
        <v>0</v>
      </c>
      <c r="W199" s="62">
        <v>48</v>
      </c>
      <c r="X199" s="18">
        <v>0</v>
      </c>
    </row>
    <row r="200" spans="1:24" hidden="1">
      <c r="A200" s="15">
        <v>199</v>
      </c>
      <c r="B200" s="5" t="s">
        <v>219</v>
      </c>
      <c r="C200" s="4" t="s">
        <v>225</v>
      </c>
      <c r="D200" s="9">
        <v>8351</v>
      </c>
      <c r="E200" s="1">
        <f t="shared" si="27"/>
        <v>1503.1799999999998</v>
      </c>
      <c r="F200" s="18">
        <v>1341</v>
      </c>
      <c r="G200" s="3">
        <f t="shared" si="28"/>
        <v>89.21087294934739</v>
      </c>
      <c r="H200" s="1">
        <v>114</v>
      </c>
      <c r="I200" s="18">
        <v>106</v>
      </c>
      <c r="J200" s="3">
        <f t="shared" si="29"/>
        <v>92.982456140350877</v>
      </c>
      <c r="K200" s="1">
        <v>85</v>
      </c>
      <c r="L200" s="1">
        <v>16</v>
      </c>
      <c r="M200" s="1">
        <f t="shared" si="30"/>
        <v>18.823529411764707</v>
      </c>
      <c r="N200" s="1">
        <v>48</v>
      </c>
      <c r="O200" s="1">
        <f t="shared" si="31"/>
        <v>56.470588235294116</v>
      </c>
      <c r="P200" s="1">
        <f t="shared" si="32"/>
        <v>82.45</v>
      </c>
      <c r="Q200" s="1">
        <v>27</v>
      </c>
      <c r="R200" s="1">
        <f t="shared" si="33"/>
        <v>32.747119466343236</v>
      </c>
      <c r="S200" s="1">
        <v>103</v>
      </c>
      <c r="T200" s="18">
        <v>103</v>
      </c>
      <c r="U200" s="3">
        <f t="shared" si="34"/>
        <v>100</v>
      </c>
      <c r="V200" s="3">
        <f t="shared" si="35"/>
        <v>82.178217821782184</v>
      </c>
      <c r="W200" s="62">
        <v>101</v>
      </c>
      <c r="X200" s="18">
        <v>83</v>
      </c>
    </row>
    <row r="201" spans="1:24" hidden="1">
      <c r="A201" s="15">
        <v>200</v>
      </c>
      <c r="B201" s="5" t="s">
        <v>219</v>
      </c>
      <c r="C201" s="4" t="s">
        <v>226</v>
      </c>
      <c r="D201" s="9">
        <v>6970</v>
      </c>
      <c r="E201" s="1">
        <f t="shared" si="27"/>
        <v>1254.5999999999999</v>
      </c>
      <c r="F201" s="18">
        <v>759</v>
      </c>
      <c r="G201" s="3">
        <f t="shared" si="28"/>
        <v>60.497369679579151</v>
      </c>
      <c r="H201" s="1">
        <v>104</v>
      </c>
      <c r="I201" s="18">
        <v>96</v>
      </c>
      <c r="J201" s="3">
        <f t="shared" si="29"/>
        <v>92.307692307692307</v>
      </c>
      <c r="K201" s="1">
        <v>76</v>
      </c>
      <c r="L201" s="1">
        <v>13</v>
      </c>
      <c r="M201" s="1">
        <f t="shared" si="30"/>
        <v>17.105263157894736</v>
      </c>
      <c r="N201" s="1">
        <v>41</v>
      </c>
      <c r="O201" s="1">
        <f t="shared" si="31"/>
        <v>53.94736842105263</v>
      </c>
      <c r="P201" s="1">
        <f t="shared" si="32"/>
        <v>73.72</v>
      </c>
      <c r="Q201" s="1">
        <v>25</v>
      </c>
      <c r="R201" s="1">
        <f t="shared" si="33"/>
        <v>33.912099837221923</v>
      </c>
      <c r="S201" s="1">
        <v>94</v>
      </c>
      <c r="T201" s="18">
        <v>84</v>
      </c>
      <c r="U201" s="3">
        <f t="shared" si="34"/>
        <v>89.361702127659569</v>
      </c>
      <c r="V201" s="3">
        <f t="shared" si="35"/>
        <v>29.62962962962963</v>
      </c>
      <c r="W201" s="62">
        <v>81</v>
      </c>
      <c r="X201" s="18">
        <v>24</v>
      </c>
    </row>
    <row r="202" spans="1:24" hidden="1">
      <c r="A202" s="15">
        <v>201</v>
      </c>
      <c r="B202" s="5" t="s">
        <v>219</v>
      </c>
      <c r="C202" s="4" t="s">
        <v>227</v>
      </c>
      <c r="D202" s="9">
        <v>9368</v>
      </c>
      <c r="E202" s="1">
        <f t="shared" si="27"/>
        <v>1686.24</v>
      </c>
      <c r="F202" s="18">
        <v>1644</v>
      </c>
      <c r="G202" s="3">
        <f t="shared" si="28"/>
        <v>97.495018502704241</v>
      </c>
      <c r="H202" s="1">
        <v>143</v>
      </c>
      <c r="I202" s="18">
        <v>137</v>
      </c>
      <c r="J202" s="3">
        <f t="shared" si="29"/>
        <v>95.8041958041958</v>
      </c>
      <c r="K202" s="1">
        <v>117</v>
      </c>
      <c r="L202" s="1">
        <v>20</v>
      </c>
      <c r="M202" s="1">
        <f t="shared" si="30"/>
        <v>17.094017094017094</v>
      </c>
      <c r="N202" s="1">
        <v>16</v>
      </c>
      <c r="O202" s="1">
        <f t="shared" si="31"/>
        <v>13.675213675213676</v>
      </c>
      <c r="P202" s="1">
        <f t="shared" si="32"/>
        <v>113.49</v>
      </c>
      <c r="Q202" s="1">
        <v>24</v>
      </c>
      <c r="R202" s="1">
        <f t="shared" si="33"/>
        <v>21.147237642083002</v>
      </c>
      <c r="S202" s="1">
        <v>130</v>
      </c>
      <c r="T202" s="18">
        <v>110</v>
      </c>
      <c r="U202" s="3">
        <f t="shared" si="34"/>
        <v>84.615384615384613</v>
      </c>
      <c r="V202" s="3">
        <f t="shared" si="35"/>
        <v>96.825396825396822</v>
      </c>
      <c r="W202" s="62">
        <v>63</v>
      </c>
      <c r="X202" s="18">
        <v>61</v>
      </c>
    </row>
    <row r="203" spans="1:24" hidden="1">
      <c r="A203" s="15">
        <v>202</v>
      </c>
      <c r="B203" s="5" t="s">
        <v>219</v>
      </c>
      <c r="C203" s="4" t="s">
        <v>228</v>
      </c>
      <c r="D203" s="9">
        <v>5930</v>
      </c>
      <c r="E203" s="1">
        <f t="shared" si="27"/>
        <v>1067.3999999999999</v>
      </c>
      <c r="F203" s="18">
        <v>1138</v>
      </c>
      <c r="G203" s="3">
        <f t="shared" si="28"/>
        <v>106.61420273561927</v>
      </c>
      <c r="H203" s="1">
        <v>80</v>
      </c>
      <c r="I203" s="18">
        <v>68</v>
      </c>
      <c r="J203" s="3">
        <f t="shared" si="29"/>
        <v>85</v>
      </c>
      <c r="K203" s="1">
        <v>63</v>
      </c>
      <c r="L203" s="1">
        <v>15</v>
      </c>
      <c r="M203" s="1">
        <f t="shared" si="30"/>
        <v>23.809523809523807</v>
      </c>
      <c r="N203" s="1">
        <v>36</v>
      </c>
      <c r="O203" s="1">
        <f t="shared" si="31"/>
        <v>57.142857142857139</v>
      </c>
      <c r="P203" s="1">
        <f t="shared" si="32"/>
        <v>61.11</v>
      </c>
      <c r="Q203" s="1">
        <v>14</v>
      </c>
      <c r="R203" s="1">
        <f t="shared" si="33"/>
        <v>22.90950744558992</v>
      </c>
      <c r="S203" s="1">
        <v>72</v>
      </c>
      <c r="T203" s="18">
        <v>63</v>
      </c>
      <c r="U203" s="3">
        <f t="shared" si="34"/>
        <v>87.5</v>
      </c>
      <c r="V203" s="3">
        <f t="shared" si="35"/>
        <v>88.095238095238102</v>
      </c>
      <c r="W203" s="62">
        <v>84</v>
      </c>
      <c r="X203" s="18">
        <v>74</v>
      </c>
    </row>
    <row r="204" spans="1:24" hidden="1">
      <c r="A204" s="15">
        <v>203</v>
      </c>
      <c r="B204" s="5" t="s">
        <v>219</v>
      </c>
      <c r="C204" s="4" t="s">
        <v>229</v>
      </c>
      <c r="D204" s="9">
        <v>7169</v>
      </c>
      <c r="E204" s="1">
        <f t="shared" si="27"/>
        <v>1290.4199999999998</v>
      </c>
      <c r="F204" s="18">
        <v>1221</v>
      </c>
      <c r="G204" s="3">
        <f t="shared" si="28"/>
        <v>94.620356163109705</v>
      </c>
      <c r="H204" s="1">
        <v>90</v>
      </c>
      <c r="I204" s="18">
        <v>83</v>
      </c>
      <c r="J204" s="3">
        <f t="shared" si="29"/>
        <v>92.222222222222229</v>
      </c>
      <c r="K204" s="1">
        <v>69</v>
      </c>
      <c r="L204" s="1">
        <v>24</v>
      </c>
      <c r="M204" s="1">
        <f t="shared" si="30"/>
        <v>34.782608695652172</v>
      </c>
      <c r="N204" s="1">
        <v>30</v>
      </c>
      <c r="O204" s="1">
        <f t="shared" si="31"/>
        <v>43.478260869565219</v>
      </c>
      <c r="P204" s="1">
        <f t="shared" si="32"/>
        <v>66.929999999999993</v>
      </c>
      <c r="Q204" s="1">
        <v>26</v>
      </c>
      <c r="R204" s="1">
        <f t="shared" si="33"/>
        <v>38.846556103391606</v>
      </c>
      <c r="S204" s="1">
        <v>81</v>
      </c>
      <c r="T204" s="18">
        <v>66</v>
      </c>
      <c r="U204" s="3">
        <f t="shared" si="34"/>
        <v>81.481481481481481</v>
      </c>
      <c r="V204" s="3">
        <f t="shared" si="35"/>
        <v>94.949494949494948</v>
      </c>
      <c r="W204" s="62">
        <v>99</v>
      </c>
      <c r="X204" s="18">
        <v>94</v>
      </c>
    </row>
    <row r="205" spans="1:24" hidden="1">
      <c r="A205" s="15">
        <v>204</v>
      </c>
      <c r="B205" s="5" t="s">
        <v>219</v>
      </c>
      <c r="C205" s="4" t="s">
        <v>230</v>
      </c>
      <c r="D205" s="9">
        <v>6564</v>
      </c>
      <c r="E205" s="1">
        <f t="shared" si="27"/>
        <v>1181.52</v>
      </c>
      <c r="F205" s="18">
        <v>947</v>
      </c>
      <c r="G205" s="3">
        <f t="shared" si="28"/>
        <v>80.150991942582436</v>
      </c>
      <c r="H205" s="1">
        <v>87</v>
      </c>
      <c r="I205" s="18">
        <v>86</v>
      </c>
      <c r="J205" s="3">
        <f t="shared" si="29"/>
        <v>98.850574712643677</v>
      </c>
      <c r="K205" s="1">
        <v>55</v>
      </c>
      <c r="L205" s="1">
        <v>16</v>
      </c>
      <c r="M205" s="1">
        <f t="shared" si="30"/>
        <v>29.09090909090909</v>
      </c>
      <c r="N205" s="1">
        <v>37</v>
      </c>
      <c r="O205" s="1">
        <f t="shared" si="31"/>
        <v>67.272727272727266</v>
      </c>
      <c r="P205" s="1">
        <f t="shared" si="32"/>
        <v>53.35</v>
      </c>
      <c r="Q205" s="1">
        <v>11</v>
      </c>
      <c r="R205" s="1">
        <f t="shared" si="33"/>
        <v>20.618556701030926</v>
      </c>
      <c r="S205" s="1">
        <v>79</v>
      </c>
      <c r="T205" s="18">
        <v>76</v>
      </c>
      <c r="U205" s="3">
        <f t="shared" si="34"/>
        <v>96.202531645569621</v>
      </c>
      <c r="V205" s="3">
        <f t="shared" si="35"/>
        <v>81.481481481481481</v>
      </c>
      <c r="W205" s="62">
        <v>81</v>
      </c>
      <c r="X205" s="18">
        <v>66</v>
      </c>
    </row>
    <row r="206" spans="1:24" hidden="1">
      <c r="A206" s="15">
        <v>205</v>
      </c>
      <c r="B206" s="5" t="s">
        <v>219</v>
      </c>
      <c r="C206" s="4" t="s">
        <v>231</v>
      </c>
      <c r="D206" s="9">
        <v>10943</v>
      </c>
      <c r="E206" s="1">
        <f t="shared" si="27"/>
        <v>1969.74</v>
      </c>
      <c r="F206" s="18">
        <v>1963</v>
      </c>
      <c r="G206" s="3">
        <f t="shared" si="28"/>
        <v>99.657822859869825</v>
      </c>
      <c r="H206" s="1">
        <v>179</v>
      </c>
      <c r="I206" s="18">
        <v>166</v>
      </c>
      <c r="J206" s="3">
        <f t="shared" si="29"/>
        <v>92.737430167597765</v>
      </c>
      <c r="K206" s="1">
        <v>129</v>
      </c>
      <c r="L206" s="1">
        <v>33</v>
      </c>
      <c r="M206" s="1">
        <f t="shared" si="30"/>
        <v>25.581395348837212</v>
      </c>
      <c r="N206" s="1">
        <v>75</v>
      </c>
      <c r="O206" s="1">
        <f t="shared" si="31"/>
        <v>58.139534883720934</v>
      </c>
      <c r="P206" s="1">
        <f t="shared" si="32"/>
        <v>125.13</v>
      </c>
      <c r="Q206" s="1">
        <v>37</v>
      </c>
      <c r="R206" s="1">
        <f t="shared" si="33"/>
        <v>29.569247982098616</v>
      </c>
      <c r="S206" s="1">
        <v>162</v>
      </c>
      <c r="T206" s="18">
        <v>154</v>
      </c>
      <c r="U206" s="3">
        <f t="shared" si="34"/>
        <v>95.061728395061735</v>
      </c>
      <c r="V206" s="3">
        <f t="shared" si="35"/>
        <v>74.496644295302019</v>
      </c>
      <c r="W206" s="62">
        <v>149</v>
      </c>
      <c r="X206" s="18">
        <v>111</v>
      </c>
    </row>
    <row r="207" spans="1:24" hidden="1">
      <c r="A207" s="15">
        <v>206</v>
      </c>
      <c r="B207" s="5" t="s">
        <v>219</v>
      </c>
      <c r="C207" s="4" t="s">
        <v>232</v>
      </c>
      <c r="D207" s="9">
        <v>10356</v>
      </c>
      <c r="E207" s="1">
        <f t="shared" si="27"/>
        <v>1864.08</v>
      </c>
      <c r="F207" s="18">
        <v>1931</v>
      </c>
      <c r="G207" s="3">
        <f t="shared" si="28"/>
        <v>103.58997467919832</v>
      </c>
      <c r="H207" s="1">
        <v>130</v>
      </c>
      <c r="I207" s="18">
        <v>118</v>
      </c>
      <c r="J207" s="3">
        <f t="shared" si="29"/>
        <v>90.769230769230774</v>
      </c>
      <c r="K207" s="1">
        <v>98</v>
      </c>
      <c r="L207" s="1">
        <v>25</v>
      </c>
      <c r="M207" s="1">
        <f t="shared" si="30"/>
        <v>25.510204081632654</v>
      </c>
      <c r="N207" s="1">
        <v>73</v>
      </c>
      <c r="O207" s="1">
        <f t="shared" si="31"/>
        <v>74.489795918367349</v>
      </c>
      <c r="P207" s="1">
        <f t="shared" si="32"/>
        <v>95.06</v>
      </c>
      <c r="Q207" s="1">
        <v>31</v>
      </c>
      <c r="R207" s="1">
        <f t="shared" si="33"/>
        <v>32.610982537344832</v>
      </c>
      <c r="S207" s="1">
        <v>118</v>
      </c>
      <c r="T207" s="18">
        <v>115</v>
      </c>
      <c r="U207" s="3">
        <f t="shared" si="34"/>
        <v>97.457627118644069</v>
      </c>
      <c r="V207" s="3">
        <f t="shared" si="35"/>
        <v>93.396226415094333</v>
      </c>
      <c r="W207" s="62">
        <v>106</v>
      </c>
      <c r="X207" s="18">
        <v>99</v>
      </c>
    </row>
    <row r="208" spans="1:24" hidden="1">
      <c r="A208" s="15">
        <v>207</v>
      </c>
      <c r="B208" s="5" t="s">
        <v>219</v>
      </c>
      <c r="C208" s="4" t="s">
        <v>233</v>
      </c>
      <c r="D208" s="9">
        <v>7949</v>
      </c>
      <c r="E208" s="1">
        <f t="shared" si="27"/>
        <v>1430.82</v>
      </c>
      <c r="F208" s="18">
        <v>1362</v>
      </c>
      <c r="G208" s="3">
        <f t="shared" si="28"/>
        <v>95.19017067136329</v>
      </c>
      <c r="H208" s="1">
        <v>94</v>
      </c>
      <c r="I208" s="18">
        <v>90</v>
      </c>
      <c r="J208" s="3">
        <f t="shared" si="29"/>
        <v>95.744680851063833</v>
      </c>
      <c r="K208" s="1">
        <v>64</v>
      </c>
      <c r="L208" s="1">
        <v>17</v>
      </c>
      <c r="M208" s="1">
        <f t="shared" si="30"/>
        <v>26.5625</v>
      </c>
      <c r="N208" s="1">
        <v>40</v>
      </c>
      <c r="O208" s="1">
        <f t="shared" si="31"/>
        <v>62.5</v>
      </c>
      <c r="P208" s="1">
        <f t="shared" si="32"/>
        <v>62.08</v>
      </c>
      <c r="Q208" s="1">
        <v>17</v>
      </c>
      <c r="R208" s="1">
        <f t="shared" si="33"/>
        <v>27.384020618556704</v>
      </c>
      <c r="S208" s="1">
        <v>85</v>
      </c>
      <c r="T208" s="18">
        <v>78</v>
      </c>
      <c r="U208" s="3">
        <f t="shared" si="34"/>
        <v>91.764705882352942</v>
      </c>
      <c r="V208" s="3">
        <f t="shared" si="35"/>
        <v>97.826086956521735</v>
      </c>
      <c r="W208" s="62">
        <v>92</v>
      </c>
      <c r="X208" s="18">
        <v>90</v>
      </c>
    </row>
    <row r="209" spans="1:24" hidden="1">
      <c r="A209" s="15">
        <v>208</v>
      </c>
      <c r="B209" s="5" t="s">
        <v>219</v>
      </c>
      <c r="C209" s="4" t="s">
        <v>234</v>
      </c>
      <c r="D209" s="9">
        <v>4843</v>
      </c>
      <c r="E209" s="1">
        <f t="shared" si="27"/>
        <v>871.74</v>
      </c>
      <c r="F209" s="18">
        <v>694</v>
      </c>
      <c r="G209" s="3">
        <f t="shared" si="28"/>
        <v>79.610893156216306</v>
      </c>
      <c r="H209" s="1">
        <v>57</v>
      </c>
      <c r="I209" s="18">
        <v>59</v>
      </c>
      <c r="J209" s="3">
        <f t="shared" si="29"/>
        <v>103.50877192982458</v>
      </c>
      <c r="K209" s="1">
        <v>45</v>
      </c>
      <c r="L209" s="1">
        <v>15</v>
      </c>
      <c r="M209" s="1">
        <f t="shared" si="30"/>
        <v>33.333333333333329</v>
      </c>
      <c r="N209" s="1">
        <v>7</v>
      </c>
      <c r="O209" s="1">
        <f t="shared" si="31"/>
        <v>15.555555555555555</v>
      </c>
      <c r="P209" s="1">
        <f t="shared" si="32"/>
        <v>43.65</v>
      </c>
      <c r="Q209" s="1">
        <v>12</v>
      </c>
      <c r="R209" s="1">
        <f t="shared" si="33"/>
        <v>27.491408934707906</v>
      </c>
      <c r="S209" s="1">
        <v>51</v>
      </c>
      <c r="T209" s="18">
        <v>39</v>
      </c>
      <c r="U209" s="3">
        <f t="shared" si="34"/>
        <v>76.470588235294116</v>
      </c>
      <c r="V209" s="3">
        <f t="shared" si="35"/>
        <v>92.857142857142861</v>
      </c>
      <c r="W209" s="62">
        <v>42</v>
      </c>
      <c r="X209" s="18">
        <v>39</v>
      </c>
    </row>
    <row r="210" spans="1:24" hidden="1">
      <c r="A210" s="15">
        <v>209</v>
      </c>
      <c r="B210" s="5" t="s">
        <v>219</v>
      </c>
      <c r="C210" s="4" t="s">
        <v>235</v>
      </c>
      <c r="D210" s="9">
        <v>6728</v>
      </c>
      <c r="E210" s="1">
        <f t="shared" si="27"/>
        <v>1211.04</v>
      </c>
      <c r="F210" s="18">
        <v>1157</v>
      </c>
      <c r="G210" s="3">
        <f t="shared" si="28"/>
        <v>95.53771964592417</v>
      </c>
      <c r="H210" s="1">
        <v>83</v>
      </c>
      <c r="I210" s="18">
        <v>80</v>
      </c>
      <c r="J210" s="3">
        <f t="shared" si="29"/>
        <v>96.385542168674704</v>
      </c>
      <c r="K210" s="1">
        <v>67</v>
      </c>
      <c r="L210" s="1">
        <v>17</v>
      </c>
      <c r="M210" s="1">
        <f t="shared" si="30"/>
        <v>25.373134328358208</v>
      </c>
      <c r="N210" s="1">
        <v>31</v>
      </c>
      <c r="O210" s="1">
        <f t="shared" si="31"/>
        <v>46.268656716417908</v>
      </c>
      <c r="P210" s="1">
        <f t="shared" si="32"/>
        <v>64.989999999999995</v>
      </c>
      <c r="Q210" s="1">
        <v>19</v>
      </c>
      <c r="R210" s="1">
        <f t="shared" si="33"/>
        <v>29.23526696414833</v>
      </c>
      <c r="S210" s="1">
        <v>75</v>
      </c>
      <c r="T210" s="18">
        <v>75</v>
      </c>
      <c r="U210" s="3">
        <f t="shared" si="34"/>
        <v>100</v>
      </c>
      <c r="V210" s="3">
        <f t="shared" si="35"/>
        <v>96.25</v>
      </c>
      <c r="W210" s="62">
        <v>80</v>
      </c>
      <c r="X210" s="18">
        <v>77</v>
      </c>
    </row>
    <row r="211" spans="1:24" hidden="1">
      <c r="A211" s="15">
        <v>210</v>
      </c>
      <c r="B211" s="5" t="s">
        <v>219</v>
      </c>
      <c r="C211" s="4" t="s">
        <v>236</v>
      </c>
      <c r="D211" s="9">
        <v>6847</v>
      </c>
      <c r="E211" s="1">
        <f t="shared" si="27"/>
        <v>1232.46</v>
      </c>
      <c r="F211" s="18">
        <v>1059</v>
      </c>
      <c r="G211" s="3">
        <f t="shared" si="28"/>
        <v>85.92570955649677</v>
      </c>
      <c r="H211" s="1">
        <v>90</v>
      </c>
      <c r="I211" s="18">
        <v>79</v>
      </c>
      <c r="J211" s="3">
        <f t="shared" si="29"/>
        <v>87.777777777777771</v>
      </c>
      <c r="K211" s="1">
        <v>59</v>
      </c>
      <c r="L211" s="1">
        <v>16</v>
      </c>
      <c r="M211" s="1">
        <f t="shared" si="30"/>
        <v>27.118644067796609</v>
      </c>
      <c r="N211" s="1">
        <v>10</v>
      </c>
      <c r="O211" s="1">
        <f t="shared" si="31"/>
        <v>16.949152542372879</v>
      </c>
      <c r="P211" s="1">
        <f t="shared" si="32"/>
        <v>57.23</v>
      </c>
      <c r="Q211" s="1">
        <v>20</v>
      </c>
      <c r="R211" s="1">
        <f t="shared" si="33"/>
        <v>34.946706272933774</v>
      </c>
      <c r="S211" s="1">
        <v>81</v>
      </c>
      <c r="T211" s="18">
        <v>79</v>
      </c>
      <c r="U211" s="3">
        <f t="shared" si="34"/>
        <v>97.53086419753086</v>
      </c>
      <c r="V211" s="3">
        <f t="shared" si="35"/>
        <v>89.156626506024097</v>
      </c>
      <c r="W211" s="62">
        <v>83</v>
      </c>
      <c r="X211" s="18">
        <v>74</v>
      </c>
    </row>
    <row r="212" spans="1:24" hidden="1">
      <c r="A212" s="15">
        <v>211</v>
      </c>
      <c r="B212" s="5" t="s">
        <v>219</v>
      </c>
      <c r="C212" s="4" t="s">
        <v>237</v>
      </c>
      <c r="D212" s="9">
        <v>6586</v>
      </c>
      <c r="E212" s="1">
        <f t="shared" si="27"/>
        <v>1185.48</v>
      </c>
      <c r="F212" s="18">
        <v>1059</v>
      </c>
      <c r="G212" s="3">
        <f t="shared" si="28"/>
        <v>89.330903937645516</v>
      </c>
      <c r="H212" s="1">
        <v>94</v>
      </c>
      <c r="I212" s="18">
        <v>72</v>
      </c>
      <c r="J212" s="3">
        <f t="shared" si="29"/>
        <v>76.59574468085107</v>
      </c>
      <c r="K212" s="1">
        <v>45</v>
      </c>
      <c r="L212" s="1">
        <v>11</v>
      </c>
      <c r="M212" s="1">
        <f t="shared" si="30"/>
        <v>24.444444444444443</v>
      </c>
      <c r="N212" s="1">
        <v>24</v>
      </c>
      <c r="O212" s="1">
        <f t="shared" si="31"/>
        <v>53.333333333333336</v>
      </c>
      <c r="P212" s="1">
        <f t="shared" si="32"/>
        <v>43.65</v>
      </c>
      <c r="Q212" s="1">
        <v>12</v>
      </c>
      <c r="R212" s="1">
        <f t="shared" si="33"/>
        <v>27.491408934707906</v>
      </c>
      <c r="S212" s="1">
        <v>85</v>
      </c>
      <c r="T212" s="18">
        <v>80</v>
      </c>
      <c r="U212" s="3">
        <f t="shared" si="34"/>
        <v>94.117647058823522</v>
      </c>
      <c r="V212" s="3">
        <f t="shared" si="35"/>
        <v>95.454545454545453</v>
      </c>
      <c r="W212" s="62">
        <v>22</v>
      </c>
      <c r="X212" s="18">
        <v>21</v>
      </c>
    </row>
    <row r="213" spans="1:24" hidden="1">
      <c r="A213" s="15">
        <v>212</v>
      </c>
      <c r="B213" s="5" t="s">
        <v>219</v>
      </c>
      <c r="C213" s="4" t="s">
        <v>238</v>
      </c>
      <c r="D213" s="9">
        <v>6051</v>
      </c>
      <c r="E213" s="1">
        <f t="shared" si="27"/>
        <v>1089.18</v>
      </c>
      <c r="F213" s="18">
        <v>966</v>
      </c>
      <c r="G213" s="3">
        <f t="shared" si="28"/>
        <v>88.69057456067867</v>
      </c>
      <c r="H213" s="1">
        <v>87</v>
      </c>
      <c r="I213" s="18">
        <v>87</v>
      </c>
      <c r="J213" s="3">
        <f t="shared" si="29"/>
        <v>100</v>
      </c>
      <c r="K213" s="1">
        <v>61</v>
      </c>
      <c r="L213" s="1">
        <v>24</v>
      </c>
      <c r="M213" s="1">
        <f t="shared" si="30"/>
        <v>39.344262295081968</v>
      </c>
      <c r="N213" s="1">
        <v>50</v>
      </c>
      <c r="O213" s="1">
        <f t="shared" si="31"/>
        <v>81.967213114754102</v>
      </c>
      <c r="P213" s="1">
        <f t="shared" si="32"/>
        <v>59.17</v>
      </c>
      <c r="Q213" s="1">
        <v>22</v>
      </c>
      <c r="R213" s="1">
        <f t="shared" si="33"/>
        <v>37.18100388710495</v>
      </c>
      <c r="S213" s="1">
        <v>79</v>
      </c>
      <c r="T213" s="18">
        <v>90</v>
      </c>
      <c r="U213" s="3">
        <f t="shared" si="34"/>
        <v>113.9240506329114</v>
      </c>
      <c r="V213" s="3">
        <f t="shared" si="35"/>
        <v>83.582089552238813</v>
      </c>
      <c r="W213" s="62">
        <v>67</v>
      </c>
      <c r="X213" s="18">
        <v>56</v>
      </c>
    </row>
    <row r="214" spans="1:24" hidden="1">
      <c r="A214" s="15">
        <v>213</v>
      </c>
      <c r="B214" s="5" t="s">
        <v>219</v>
      </c>
      <c r="C214" s="4" t="s">
        <v>239</v>
      </c>
      <c r="D214" s="9">
        <v>5066</v>
      </c>
      <c r="E214" s="1">
        <f t="shared" si="27"/>
        <v>911.88</v>
      </c>
      <c r="F214" s="18">
        <v>895</v>
      </c>
      <c r="G214" s="3">
        <f t="shared" si="28"/>
        <v>98.148879238496292</v>
      </c>
      <c r="H214" s="1">
        <v>80</v>
      </c>
      <c r="I214" s="18">
        <v>76</v>
      </c>
      <c r="J214" s="3">
        <f t="shared" si="29"/>
        <v>95</v>
      </c>
      <c r="K214" s="1">
        <v>65</v>
      </c>
      <c r="L214" s="1">
        <v>22</v>
      </c>
      <c r="M214" s="1">
        <f t="shared" si="30"/>
        <v>33.846153846153847</v>
      </c>
      <c r="N214" s="1">
        <v>49</v>
      </c>
      <c r="O214" s="1">
        <f t="shared" si="31"/>
        <v>75.384615384615387</v>
      </c>
      <c r="P214" s="1">
        <f t="shared" si="32"/>
        <v>63.05</v>
      </c>
      <c r="Q214" s="1">
        <v>22</v>
      </c>
      <c r="R214" s="1">
        <f t="shared" si="33"/>
        <v>34.892942109436959</v>
      </c>
      <c r="S214" s="1">
        <v>72</v>
      </c>
      <c r="T214" s="18">
        <v>69</v>
      </c>
      <c r="U214" s="3">
        <f t="shared" si="34"/>
        <v>95.833333333333343</v>
      </c>
      <c r="V214" s="3">
        <f t="shared" si="35"/>
        <v>89.705882352941174</v>
      </c>
      <c r="W214" s="62">
        <v>68</v>
      </c>
      <c r="X214" s="18">
        <v>61</v>
      </c>
    </row>
    <row r="215" spans="1:24" hidden="1">
      <c r="A215" s="15">
        <v>214</v>
      </c>
      <c r="B215" s="5" t="s">
        <v>219</v>
      </c>
      <c r="C215" s="4" t="s">
        <v>240</v>
      </c>
      <c r="D215" s="9">
        <v>7044</v>
      </c>
      <c r="E215" s="1">
        <f t="shared" si="27"/>
        <v>1267.9199999999998</v>
      </c>
      <c r="F215" s="18">
        <v>1087</v>
      </c>
      <c r="G215" s="3">
        <f t="shared" si="28"/>
        <v>85.730960943908144</v>
      </c>
      <c r="H215" s="1">
        <v>88</v>
      </c>
      <c r="I215" s="18">
        <v>84</v>
      </c>
      <c r="J215" s="3">
        <f t="shared" si="29"/>
        <v>95.454545454545453</v>
      </c>
      <c r="K215" s="1">
        <v>72</v>
      </c>
      <c r="L215" s="1">
        <v>10</v>
      </c>
      <c r="M215" s="1">
        <f t="shared" si="30"/>
        <v>13.888888888888889</v>
      </c>
      <c r="N215" s="1">
        <v>30</v>
      </c>
      <c r="O215" s="1">
        <f t="shared" si="31"/>
        <v>41.666666666666671</v>
      </c>
      <c r="P215" s="1">
        <f t="shared" si="32"/>
        <v>69.84</v>
      </c>
      <c r="Q215" s="1">
        <v>15</v>
      </c>
      <c r="R215" s="1">
        <f t="shared" si="33"/>
        <v>21.477663230240548</v>
      </c>
      <c r="S215" s="1">
        <v>80</v>
      </c>
      <c r="T215" s="18">
        <v>70</v>
      </c>
      <c r="U215" s="3">
        <f t="shared" si="34"/>
        <v>87.5</v>
      </c>
      <c r="V215" s="3">
        <f t="shared" si="35"/>
        <v>0</v>
      </c>
      <c r="W215" s="62">
        <v>1</v>
      </c>
      <c r="X215" s="18">
        <v>0</v>
      </c>
    </row>
    <row r="216" spans="1:24" hidden="1">
      <c r="A216" s="15">
        <v>215</v>
      </c>
      <c r="B216" s="5" t="s">
        <v>219</v>
      </c>
      <c r="C216" s="4" t="s">
        <v>241</v>
      </c>
      <c r="D216" s="9">
        <v>9573</v>
      </c>
      <c r="E216" s="1">
        <f t="shared" si="27"/>
        <v>1723.1399999999999</v>
      </c>
      <c r="F216" s="18">
        <v>1462</v>
      </c>
      <c r="G216" s="3">
        <f t="shared" si="28"/>
        <v>84.845108348712245</v>
      </c>
      <c r="H216" s="1">
        <v>152</v>
      </c>
      <c r="I216" s="18">
        <v>151</v>
      </c>
      <c r="J216" s="3">
        <f t="shared" si="29"/>
        <v>99.342105263157904</v>
      </c>
      <c r="K216" s="1">
        <v>111</v>
      </c>
      <c r="L216" s="1">
        <v>35</v>
      </c>
      <c r="M216" s="1">
        <f t="shared" si="30"/>
        <v>31.531531531531531</v>
      </c>
      <c r="N216" s="1">
        <v>75</v>
      </c>
      <c r="O216" s="1">
        <f t="shared" si="31"/>
        <v>67.567567567567565</v>
      </c>
      <c r="P216" s="1">
        <f t="shared" si="32"/>
        <v>107.67</v>
      </c>
      <c r="Q216" s="1">
        <v>35</v>
      </c>
      <c r="R216" s="1">
        <f t="shared" si="33"/>
        <v>32.506733537661368</v>
      </c>
      <c r="S216" s="1">
        <v>138</v>
      </c>
      <c r="T216" s="18">
        <v>124</v>
      </c>
      <c r="U216" s="3">
        <f t="shared" si="34"/>
        <v>89.85507246376811</v>
      </c>
      <c r="V216" s="3">
        <f t="shared" si="35"/>
        <v>90.625</v>
      </c>
      <c r="W216" s="62">
        <v>128</v>
      </c>
      <c r="X216" s="18">
        <v>116</v>
      </c>
    </row>
    <row r="217" spans="1:24" hidden="1">
      <c r="A217" s="15">
        <v>216</v>
      </c>
      <c r="B217" s="5" t="s">
        <v>219</v>
      </c>
      <c r="C217" s="4" t="s">
        <v>242</v>
      </c>
      <c r="D217" s="9">
        <v>7430</v>
      </c>
      <c r="E217" s="1">
        <f t="shared" si="27"/>
        <v>1337.3999999999999</v>
      </c>
      <c r="F217" s="18">
        <v>1169</v>
      </c>
      <c r="G217" s="3">
        <f t="shared" si="28"/>
        <v>87.408404366681623</v>
      </c>
      <c r="H217" s="1">
        <v>108</v>
      </c>
      <c r="I217" s="18">
        <v>100</v>
      </c>
      <c r="J217" s="3">
        <f t="shared" si="29"/>
        <v>92.592592592592595</v>
      </c>
      <c r="K217" s="1">
        <v>76</v>
      </c>
      <c r="L217" s="1">
        <v>13</v>
      </c>
      <c r="M217" s="1">
        <f t="shared" si="30"/>
        <v>17.105263157894736</v>
      </c>
      <c r="N217" s="1">
        <v>22</v>
      </c>
      <c r="O217" s="1">
        <f t="shared" si="31"/>
        <v>28.947368421052634</v>
      </c>
      <c r="P217" s="1">
        <f t="shared" si="32"/>
        <v>73.72</v>
      </c>
      <c r="Q217" s="1">
        <v>20</v>
      </c>
      <c r="R217" s="1">
        <f t="shared" si="33"/>
        <v>27.129679869777533</v>
      </c>
      <c r="S217" s="1">
        <v>98</v>
      </c>
      <c r="T217" s="18">
        <v>84</v>
      </c>
      <c r="U217" s="3">
        <f t="shared" si="34"/>
        <v>85.714285714285708</v>
      </c>
      <c r="V217" s="3">
        <f t="shared" si="35"/>
        <v>84.946236559139791</v>
      </c>
      <c r="W217" s="62">
        <v>93</v>
      </c>
      <c r="X217" s="18">
        <v>79</v>
      </c>
    </row>
    <row r="218" spans="1:24" hidden="1">
      <c r="A218" s="15">
        <v>217</v>
      </c>
      <c r="B218" s="5" t="s">
        <v>219</v>
      </c>
      <c r="C218" s="4" t="s">
        <v>243</v>
      </c>
      <c r="D218" s="9">
        <v>13375</v>
      </c>
      <c r="E218" s="1">
        <f t="shared" si="27"/>
        <v>2407.5</v>
      </c>
      <c r="F218" s="18">
        <v>1350</v>
      </c>
      <c r="G218" s="3">
        <f t="shared" si="28"/>
        <v>56.074766355140184</v>
      </c>
      <c r="H218" s="1">
        <v>137</v>
      </c>
      <c r="I218" s="18">
        <v>125</v>
      </c>
      <c r="J218" s="3">
        <f t="shared" si="29"/>
        <v>91.240875912408754</v>
      </c>
      <c r="K218" s="1">
        <v>105</v>
      </c>
      <c r="L218" s="1">
        <v>52</v>
      </c>
      <c r="M218" s="1">
        <f t="shared" si="30"/>
        <v>49.523809523809526</v>
      </c>
      <c r="N218" s="1">
        <v>81</v>
      </c>
      <c r="O218" s="1">
        <f t="shared" si="31"/>
        <v>77.142857142857153</v>
      </c>
      <c r="P218" s="1">
        <f t="shared" si="32"/>
        <v>101.85</v>
      </c>
      <c r="Q218" s="1">
        <v>54</v>
      </c>
      <c r="R218" s="1">
        <f t="shared" si="33"/>
        <v>53.019145802650961</v>
      </c>
      <c r="S218" s="1">
        <v>124</v>
      </c>
      <c r="T218" s="18">
        <v>122</v>
      </c>
      <c r="U218" s="3">
        <f t="shared" si="34"/>
        <v>98.387096774193552</v>
      </c>
      <c r="V218" s="3">
        <f t="shared" si="35"/>
        <v>77.34375</v>
      </c>
      <c r="W218" s="62">
        <v>128</v>
      </c>
      <c r="X218" s="18">
        <v>99</v>
      </c>
    </row>
    <row r="219" spans="1:24" hidden="1">
      <c r="A219" s="15">
        <v>218</v>
      </c>
      <c r="B219" s="5" t="s">
        <v>219</v>
      </c>
      <c r="C219" s="4" t="s">
        <v>244</v>
      </c>
      <c r="D219" s="9">
        <v>5832</v>
      </c>
      <c r="E219" s="1">
        <f t="shared" ref="E219:E282" si="36">D219*18%</f>
        <v>1049.76</v>
      </c>
      <c r="F219" s="18">
        <v>812</v>
      </c>
      <c r="G219" s="3">
        <f t="shared" ref="G219:G282" si="37">F219/E219*100</f>
        <v>77.351013565005331</v>
      </c>
      <c r="H219" s="1">
        <v>80</v>
      </c>
      <c r="I219" s="18">
        <v>74</v>
      </c>
      <c r="J219" s="3">
        <f t="shared" ref="J219:J282" si="38">I219/H219*100</f>
        <v>92.5</v>
      </c>
      <c r="K219" s="1">
        <v>52</v>
      </c>
      <c r="L219" s="1">
        <v>22</v>
      </c>
      <c r="M219" s="1">
        <f t="shared" si="30"/>
        <v>42.307692307692307</v>
      </c>
      <c r="N219" s="1">
        <v>36</v>
      </c>
      <c r="O219" s="1">
        <f t="shared" si="31"/>
        <v>69.230769230769226</v>
      </c>
      <c r="P219" s="1">
        <f t="shared" si="32"/>
        <v>50.44</v>
      </c>
      <c r="Q219" s="1">
        <v>15</v>
      </c>
      <c r="R219" s="1">
        <f t="shared" si="33"/>
        <v>29.738302934179224</v>
      </c>
      <c r="S219" s="1">
        <v>72</v>
      </c>
      <c r="T219" s="18">
        <v>74</v>
      </c>
      <c r="U219" s="3">
        <f t="shared" si="34"/>
        <v>102.77777777777777</v>
      </c>
      <c r="V219" s="3">
        <f t="shared" si="35"/>
        <v>96.875</v>
      </c>
      <c r="W219" s="62">
        <v>64</v>
      </c>
      <c r="X219" s="18">
        <v>62</v>
      </c>
    </row>
    <row r="220" spans="1:24" hidden="1">
      <c r="A220" s="15">
        <v>219</v>
      </c>
      <c r="B220" s="5" t="s">
        <v>219</v>
      </c>
      <c r="C220" s="4" t="s">
        <v>245</v>
      </c>
      <c r="D220" s="9">
        <v>6075</v>
      </c>
      <c r="E220" s="3">
        <f t="shared" si="36"/>
        <v>1093.5</v>
      </c>
      <c r="F220" s="18">
        <v>1034</v>
      </c>
      <c r="G220" s="3">
        <f t="shared" si="37"/>
        <v>94.55875628715134</v>
      </c>
      <c r="H220" s="1">
        <v>97</v>
      </c>
      <c r="I220" s="18">
        <v>96</v>
      </c>
      <c r="J220" s="3">
        <f t="shared" si="38"/>
        <v>98.969072164948457</v>
      </c>
      <c r="K220" s="3">
        <v>61</v>
      </c>
      <c r="L220" s="3">
        <v>19</v>
      </c>
      <c r="M220" s="1">
        <f t="shared" si="30"/>
        <v>31.147540983606557</v>
      </c>
      <c r="N220" s="3">
        <v>34</v>
      </c>
      <c r="O220" s="1">
        <f t="shared" si="31"/>
        <v>55.737704918032783</v>
      </c>
      <c r="P220" s="3">
        <f t="shared" si="32"/>
        <v>59.17</v>
      </c>
      <c r="Q220" s="3">
        <v>20</v>
      </c>
      <c r="R220" s="1">
        <f t="shared" si="33"/>
        <v>33.800912624640866</v>
      </c>
      <c r="S220" s="1">
        <v>88</v>
      </c>
      <c r="T220" s="18">
        <v>90</v>
      </c>
      <c r="U220" s="3">
        <f t="shared" si="34"/>
        <v>102.27272727272727</v>
      </c>
      <c r="V220" s="3">
        <f t="shared" si="35"/>
        <v>88.75</v>
      </c>
      <c r="W220" s="62">
        <v>80</v>
      </c>
      <c r="X220" s="18">
        <v>71</v>
      </c>
    </row>
    <row r="221" spans="1:24" hidden="1">
      <c r="A221" s="23">
        <v>220</v>
      </c>
      <c r="B221" s="43" t="s">
        <v>219</v>
      </c>
      <c r="C221" s="44" t="s">
        <v>246</v>
      </c>
      <c r="D221" s="31">
        <v>6797</v>
      </c>
      <c r="E221" s="36">
        <f t="shared" si="36"/>
        <v>1223.46</v>
      </c>
      <c r="F221" s="27">
        <v>952</v>
      </c>
      <c r="G221" s="36">
        <f t="shared" si="37"/>
        <v>77.81210664835794</v>
      </c>
      <c r="H221" s="26">
        <v>104</v>
      </c>
      <c r="I221" s="27">
        <v>87</v>
      </c>
      <c r="J221" s="36">
        <f t="shared" si="38"/>
        <v>83.65384615384616</v>
      </c>
      <c r="K221" s="26">
        <v>60</v>
      </c>
      <c r="L221" s="26">
        <v>11</v>
      </c>
      <c r="M221" s="26">
        <f t="shared" si="30"/>
        <v>18.333333333333332</v>
      </c>
      <c r="N221" s="26">
        <v>37</v>
      </c>
      <c r="O221" s="26">
        <f t="shared" si="31"/>
        <v>61.666666666666671</v>
      </c>
      <c r="P221" s="26">
        <f t="shared" si="32"/>
        <v>58.199999999999996</v>
      </c>
      <c r="Q221" s="26">
        <v>6</v>
      </c>
      <c r="R221" s="26">
        <f t="shared" si="33"/>
        <v>10.309278350515465</v>
      </c>
      <c r="S221" s="26">
        <v>94</v>
      </c>
      <c r="T221" s="27">
        <v>72</v>
      </c>
      <c r="U221" s="36">
        <f t="shared" si="34"/>
        <v>76.59574468085107</v>
      </c>
      <c r="V221" s="3">
        <f t="shared" si="35"/>
        <v>92.553191489361708</v>
      </c>
      <c r="W221" s="63">
        <v>94</v>
      </c>
      <c r="X221" s="27">
        <v>87</v>
      </c>
    </row>
    <row r="222" spans="1:24" hidden="1">
      <c r="A222" s="15">
        <v>221</v>
      </c>
      <c r="B222" s="5" t="s">
        <v>219</v>
      </c>
      <c r="C222" s="4" t="s">
        <v>247</v>
      </c>
      <c r="D222" s="9">
        <v>5244</v>
      </c>
      <c r="E222" s="1">
        <f t="shared" si="36"/>
        <v>943.92</v>
      </c>
      <c r="F222" s="18">
        <v>792</v>
      </c>
      <c r="G222" s="3">
        <f t="shared" si="37"/>
        <v>83.905415713196035</v>
      </c>
      <c r="H222" s="1">
        <v>57</v>
      </c>
      <c r="I222" s="18">
        <v>49</v>
      </c>
      <c r="J222" s="3">
        <f t="shared" si="38"/>
        <v>85.964912280701753</v>
      </c>
      <c r="K222" s="1">
        <v>39</v>
      </c>
      <c r="L222" s="1">
        <v>11</v>
      </c>
      <c r="M222" s="1">
        <f t="shared" si="30"/>
        <v>28.205128205128204</v>
      </c>
      <c r="N222" s="1">
        <v>17</v>
      </c>
      <c r="O222" s="1">
        <f t="shared" si="31"/>
        <v>43.589743589743591</v>
      </c>
      <c r="P222" s="1">
        <f t="shared" si="32"/>
        <v>37.83</v>
      </c>
      <c r="Q222" s="1">
        <v>11</v>
      </c>
      <c r="R222" s="1">
        <f t="shared" si="33"/>
        <v>29.077451757864132</v>
      </c>
      <c r="S222" s="1">
        <v>51</v>
      </c>
      <c r="T222" s="18">
        <v>46</v>
      </c>
      <c r="U222" s="3">
        <f t="shared" si="34"/>
        <v>90.196078431372555</v>
      </c>
      <c r="V222" s="3">
        <f t="shared" si="35"/>
        <v>86.538461538461533</v>
      </c>
      <c r="W222" s="62">
        <v>52</v>
      </c>
      <c r="X222" s="18">
        <v>45</v>
      </c>
    </row>
    <row r="223" spans="1:24" hidden="1">
      <c r="A223" s="15">
        <v>222</v>
      </c>
      <c r="B223" s="5" t="s">
        <v>219</v>
      </c>
      <c r="C223" s="4" t="s">
        <v>248</v>
      </c>
      <c r="D223" s="9">
        <v>8400</v>
      </c>
      <c r="E223" s="1">
        <f t="shared" si="36"/>
        <v>1512</v>
      </c>
      <c r="F223" s="18">
        <v>1371</v>
      </c>
      <c r="G223" s="3">
        <f t="shared" si="37"/>
        <v>90.674603174603178</v>
      </c>
      <c r="H223" s="1">
        <v>129</v>
      </c>
      <c r="I223" s="18">
        <v>129</v>
      </c>
      <c r="J223" s="3">
        <f t="shared" si="38"/>
        <v>100</v>
      </c>
      <c r="K223" s="1">
        <v>95</v>
      </c>
      <c r="L223" s="1">
        <v>30</v>
      </c>
      <c r="M223" s="1">
        <f t="shared" si="30"/>
        <v>31.578947368421051</v>
      </c>
      <c r="N223" s="1">
        <v>3</v>
      </c>
      <c r="O223" s="1">
        <f t="shared" si="31"/>
        <v>3.1578947368421053</v>
      </c>
      <c r="P223" s="1">
        <f t="shared" si="32"/>
        <v>92.149999999999991</v>
      </c>
      <c r="Q223" s="1">
        <v>20</v>
      </c>
      <c r="R223" s="1">
        <f t="shared" si="33"/>
        <v>21.703743895822029</v>
      </c>
      <c r="S223" s="1">
        <v>117</v>
      </c>
      <c r="T223" s="18">
        <v>109</v>
      </c>
      <c r="U223" s="3">
        <f t="shared" si="34"/>
        <v>93.162393162393158</v>
      </c>
      <c r="V223" s="3">
        <f t="shared" si="35"/>
        <v>70.297029702970292</v>
      </c>
      <c r="W223" s="62">
        <v>101</v>
      </c>
      <c r="X223" s="18">
        <v>71</v>
      </c>
    </row>
    <row r="224" spans="1:24" hidden="1">
      <c r="A224" s="15">
        <v>223</v>
      </c>
      <c r="B224" s="5" t="s">
        <v>219</v>
      </c>
      <c r="C224" s="4" t="s">
        <v>249</v>
      </c>
      <c r="D224" s="9">
        <v>4507</v>
      </c>
      <c r="E224" s="1">
        <f t="shared" si="36"/>
        <v>811.26</v>
      </c>
      <c r="F224" s="18">
        <v>690</v>
      </c>
      <c r="G224" s="3">
        <f t="shared" si="37"/>
        <v>85.052880704089944</v>
      </c>
      <c r="H224" s="1">
        <v>74</v>
      </c>
      <c r="I224" s="18">
        <v>72</v>
      </c>
      <c r="J224" s="3">
        <f t="shared" si="38"/>
        <v>97.297297297297305</v>
      </c>
      <c r="K224" s="1">
        <v>47</v>
      </c>
      <c r="L224" s="1">
        <v>11</v>
      </c>
      <c r="M224" s="1">
        <f t="shared" si="30"/>
        <v>23.404255319148938</v>
      </c>
      <c r="N224" s="1">
        <v>29</v>
      </c>
      <c r="O224" s="1">
        <f t="shared" si="31"/>
        <v>61.702127659574465</v>
      </c>
      <c r="P224" s="1">
        <f t="shared" si="32"/>
        <v>45.589999999999996</v>
      </c>
      <c r="Q224" s="1">
        <v>11</v>
      </c>
      <c r="R224" s="1">
        <f t="shared" si="33"/>
        <v>24.128098267163853</v>
      </c>
      <c r="S224" s="1">
        <v>67</v>
      </c>
      <c r="T224" s="18">
        <v>60</v>
      </c>
      <c r="U224" s="3">
        <f t="shared" si="34"/>
        <v>89.552238805970148</v>
      </c>
      <c r="V224" s="3">
        <f t="shared" si="35"/>
        <v>89.610389610389603</v>
      </c>
      <c r="W224" s="62">
        <v>77</v>
      </c>
      <c r="X224" s="18">
        <v>69</v>
      </c>
    </row>
    <row r="225" spans="1:24" hidden="1">
      <c r="A225" s="15">
        <v>224</v>
      </c>
      <c r="B225" s="5" t="s">
        <v>219</v>
      </c>
      <c r="C225" s="4" t="s">
        <v>250</v>
      </c>
      <c r="D225" s="9">
        <v>9863</v>
      </c>
      <c r="E225" s="1">
        <f t="shared" si="36"/>
        <v>1775.34</v>
      </c>
      <c r="F225" s="18">
        <v>1082</v>
      </c>
      <c r="G225" s="3">
        <f t="shared" si="37"/>
        <v>60.946072301643625</v>
      </c>
      <c r="H225" s="1">
        <v>101</v>
      </c>
      <c r="I225" s="18">
        <v>92</v>
      </c>
      <c r="J225" s="3">
        <f t="shared" si="38"/>
        <v>91.089108910891099</v>
      </c>
      <c r="K225" s="1">
        <v>64</v>
      </c>
      <c r="L225" s="1">
        <v>5</v>
      </c>
      <c r="M225" s="1">
        <f t="shared" si="30"/>
        <v>7.8125</v>
      </c>
      <c r="N225" s="1">
        <v>33</v>
      </c>
      <c r="O225" s="1">
        <f t="shared" si="31"/>
        <v>51.5625</v>
      </c>
      <c r="P225" s="1">
        <f t="shared" si="32"/>
        <v>62.08</v>
      </c>
      <c r="Q225" s="1">
        <v>8</v>
      </c>
      <c r="R225" s="1">
        <f t="shared" si="33"/>
        <v>12.886597938144332</v>
      </c>
      <c r="S225" s="1">
        <v>91</v>
      </c>
      <c r="T225" s="18">
        <v>84</v>
      </c>
      <c r="U225" s="3">
        <f t="shared" si="34"/>
        <v>92.307692307692307</v>
      </c>
      <c r="V225" s="3">
        <f t="shared" si="35"/>
        <v>28.94736842105263</v>
      </c>
      <c r="W225" s="62">
        <v>38</v>
      </c>
      <c r="X225" s="18">
        <v>11</v>
      </c>
    </row>
    <row r="226" spans="1:24" hidden="1">
      <c r="A226" s="15">
        <v>225</v>
      </c>
      <c r="B226" s="5" t="s">
        <v>219</v>
      </c>
      <c r="C226" s="4" t="s">
        <v>251</v>
      </c>
      <c r="D226" s="9">
        <v>7437</v>
      </c>
      <c r="E226" s="1">
        <f t="shared" si="36"/>
        <v>1338.6599999999999</v>
      </c>
      <c r="F226" s="18">
        <v>1082</v>
      </c>
      <c r="G226" s="3">
        <f t="shared" si="37"/>
        <v>80.827095752468892</v>
      </c>
      <c r="H226" s="1">
        <v>104</v>
      </c>
      <c r="I226" s="18">
        <v>109</v>
      </c>
      <c r="J226" s="3">
        <f t="shared" si="38"/>
        <v>104.80769230769231</v>
      </c>
      <c r="K226" s="1">
        <v>59</v>
      </c>
      <c r="L226" s="1">
        <v>12</v>
      </c>
      <c r="M226" s="1">
        <f t="shared" si="30"/>
        <v>20.33898305084746</v>
      </c>
      <c r="N226" s="1">
        <v>39</v>
      </c>
      <c r="O226" s="1">
        <f t="shared" si="31"/>
        <v>66.101694915254242</v>
      </c>
      <c r="P226" s="1">
        <f t="shared" si="32"/>
        <v>57.23</v>
      </c>
      <c r="Q226" s="1">
        <v>24</v>
      </c>
      <c r="R226" s="1">
        <f t="shared" si="33"/>
        <v>41.936047527520529</v>
      </c>
      <c r="S226" s="1">
        <v>94</v>
      </c>
      <c r="T226" s="18">
        <v>90</v>
      </c>
      <c r="U226" s="3">
        <f t="shared" si="34"/>
        <v>95.744680851063833</v>
      </c>
      <c r="V226" s="3">
        <f t="shared" si="35"/>
        <v>91.549295774647888</v>
      </c>
      <c r="W226" s="62">
        <v>71</v>
      </c>
      <c r="X226" s="18">
        <v>65</v>
      </c>
    </row>
    <row r="227" spans="1:24" hidden="1">
      <c r="A227" s="15">
        <v>226</v>
      </c>
      <c r="B227" s="5" t="s">
        <v>219</v>
      </c>
      <c r="C227" s="4" t="s">
        <v>252</v>
      </c>
      <c r="D227" s="9">
        <v>7854</v>
      </c>
      <c r="E227" s="1">
        <f t="shared" si="36"/>
        <v>1413.72</v>
      </c>
      <c r="F227" s="18">
        <v>1567</v>
      </c>
      <c r="G227" s="3">
        <f t="shared" si="37"/>
        <v>110.84231672466967</v>
      </c>
      <c r="H227" s="1">
        <v>149</v>
      </c>
      <c r="I227" s="18">
        <v>100</v>
      </c>
      <c r="J227" s="3">
        <f t="shared" si="38"/>
        <v>67.114093959731548</v>
      </c>
      <c r="K227" s="1">
        <v>53</v>
      </c>
      <c r="L227" s="1">
        <v>16</v>
      </c>
      <c r="M227" s="1">
        <f t="shared" si="30"/>
        <v>30.188679245283019</v>
      </c>
      <c r="N227" s="1">
        <v>40</v>
      </c>
      <c r="O227" s="1">
        <f t="shared" si="31"/>
        <v>75.471698113207552</v>
      </c>
      <c r="P227" s="1">
        <f t="shared" si="32"/>
        <v>51.41</v>
      </c>
      <c r="Q227" s="1">
        <v>23</v>
      </c>
      <c r="R227" s="1">
        <f t="shared" si="33"/>
        <v>44.738377747519941</v>
      </c>
      <c r="S227" s="1">
        <v>135</v>
      </c>
      <c r="T227" s="18">
        <v>87</v>
      </c>
      <c r="U227" s="3">
        <f t="shared" si="34"/>
        <v>64.444444444444443</v>
      </c>
      <c r="V227" s="3">
        <f t="shared" si="35"/>
        <v>62.608695652173914</v>
      </c>
      <c r="W227" s="62">
        <v>115</v>
      </c>
      <c r="X227" s="18">
        <v>72</v>
      </c>
    </row>
    <row r="228" spans="1:24" hidden="1">
      <c r="A228" s="15">
        <v>227</v>
      </c>
      <c r="B228" s="5" t="s">
        <v>219</v>
      </c>
      <c r="C228" s="4" t="s">
        <v>253</v>
      </c>
      <c r="D228" s="9">
        <v>8894</v>
      </c>
      <c r="E228" s="1">
        <f t="shared" si="36"/>
        <v>1600.9199999999998</v>
      </c>
      <c r="F228" s="18">
        <v>1832</v>
      </c>
      <c r="G228" s="3">
        <f t="shared" si="37"/>
        <v>114.43420033480749</v>
      </c>
      <c r="H228" s="1">
        <v>129</v>
      </c>
      <c r="I228" s="18">
        <v>128</v>
      </c>
      <c r="J228" s="3">
        <f t="shared" si="38"/>
        <v>99.224806201550393</v>
      </c>
      <c r="K228" s="1">
        <v>100</v>
      </c>
      <c r="L228" s="1">
        <v>11</v>
      </c>
      <c r="M228" s="1">
        <f t="shared" si="30"/>
        <v>11</v>
      </c>
      <c r="N228" s="1">
        <v>24</v>
      </c>
      <c r="O228" s="1">
        <f t="shared" si="31"/>
        <v>24</v>
      </c>
      <c r="P228" s="1">
        <f t="shared" si="32"/>
        <v>97</v>
      </c>
      <c r="Q228" s="1">
        <v>21</v>
      </c>
      <c r="R228" s="1">
        <f t="shared" si="33"/>
        <v>21.649484536082475</v>
      </c>
      <c r="S228" s="1">
        <v>117</v>
      </c>
      <c r="T228" s="18">
        <v>101</v>
      </c>
      <c r="U228" s="3">
        <f t="shared" si="34"/>
        <v>86.324786324786331</v>
      </c>
      <c r="V228" s="3">
        <f t="shared" si="35"/>
        <v>58.536585365853661</v>
      </c>
      <c r="W228" s="62">
        <v>41</v>
      </c>
      <c r="X228" s="18">
        <v>24</v>
      </c>
    </row>
    <row r="229" spans="1:24" hidden="1">
      <c r="A229" s="15">
        <v>228</v>
      </c>
      <c r="B229" s="5" t="s">
        <v>219</v>
      </c>
      <c r="C229" s="4" t="s">
        <v>254</v>
      </c>
      <c r="D229" s="9">
        <v>12593</v>
      </c>
      <c r="E229" s="1">
        <f t="shared" si="36"/>
        <v>2266.7399999999998</v>
      </c>
      <c r="F229" s="18">
        <v>1971</v>
      </c>
      <c r="G229" s="3">
        <f t="shared" si="37"/>
        <v>86.95306916540936</v>
      </c>
      <c r="H229" s="1">
        <v>191</v>
      </c>
      <c r="I229" s="18">
        <v>187</v>
      </c>
      <c r="J229" s="3">
        <f t="shared" si="38"/>
        <v>97.905759162303667</v>
      </c>
      <c r="K229" s="1">
        <v>143</v>
      </c>
      <c r="L229" s="1">
        <v>26</v>
      </c>
      <c r="M229" s="1">
        <f t="shared" si="30"/>
        <v>18.181818181818183</v>
      </c>
      <c r="N229" s="1">
        <v>58</v>
      </c>
      <c r="O229" s="1">
        <f t="shared" si="31"/>
        <v>40.55944055944056</v>
      </c>
      <c r="P229" s="1">
        <f t="shared" si="32"/>
        <v>138.71</v>
      </c>
      <c r="Q229" s="1">
        <v>46</v>
      </c>
      <c r="R229" s="1">
        <f t="shared" si="33"/>
        <v>33.162713575084709</v>
      </c>
      <c r="S229" s="1">
        <v>174</v>
      </c>
      <c r="T229" s="18">
        <v>162</v>
      </c>
      <c r="U229" s="3">
        <f t="shared" si="34"/>
        <v>93.103448275862064</v>
      </c>
      <c r="V229" s="3">
        <f t="shared" si="35"/>
        <v>64.634146341463421</v>
      </c>
      <c r="W229" s="62">
        <v>82</v>
      </c>
      <c r="X229" s="18">
        <v>53</v>
      </c>
    </row>
    <row r="230" spans="1:24" hidden="1">
      <c r="A230" s="15">
        <v>229</v>
      </c>
      <c r="B230" s="5" t="s">
        <v>219</v>
      </c>
      <c r="C230" s="4" t="s">
        <v>255</v>
      </c>
      <c r="D230" s="9">
        <v>6382</v>
      </c>
      <c r="E230" s="1">
        <f t="shared" si="36"/>
        <v>1148.76</v>
      </c>
      <c r="F230" s="18">
        <v>1128</v>
      </c>
      <c r="G230" s="3">
        <f t="shared" si="37"/>
        <v>98.19283401232633</v>
      </c>
      <c r="H230" s="1">
        <v>94</v>
      </c>
      <c r="I230" s="18">
        <v>89</v>
      </c>
      <c r="J230" s="3">
        <f t="shared" si="38"/>
        <v>94.680851063829792</v>
      </c>
      <c r="K230" s="1">
        <v>71</v>
      </c>
      <c r="L230" s="1">
        <v>27</v>
      </c>
      <c r="M230" s="1">
        <f t="shared" si="30"/>
        <v>38.028169014084504</v>
      </c>
      <c r="N230" s="1">
        <v>51</v>
      </c>
      <c r="O230" s="1">
        <f t="shared" si="31"/>
        <v>71.83098591549296</v>
      </c>
      <c r="P230" s="1">
        <f t="shared" si="32"/>
        <v>68.87</v>
      </c>
      <c r="Q230" s="1">
        <v>26</v>
      </c>
      <c r="R230" s="1">
        <f t="shared" si="33"/>
        <v>37.752286917380566</v>
      </c>
      <c r="S230" s="1">
        <v>85</v>
      </c>
      <c r="T230" s="18">
        <v>86</v>
      </c>
      <c r="U230" s="3">
        <f t="shared" si="34"/>
        <v>101.17647058823529</v>
      </c>
      <c r="V230" s="3">
        <f t="shared" si="35"/>
        <v>92.473118279569889</v>
      </c>
      <c r="W230" s="62">
        <v>93</v>
      </c>
      <c r="X230" s="18">
        <v>86</v>
      </c>
    </row>
    <row r="231" spans="1:24" hidden="1">
      <c r="A231" s="15">
        <v>230</v>
      </c>
      <c r="B231" s="5" t="s">
        <v>219</v>
      </c>
      <c r="C231" s="4" t="s">
        <v>256</v>
      </c>
      <c r="D231" s="9">
        <v>7644</v>
      </c>
      <c r="E231" s="1">
        <f t="shared" si="36"/>
        <v>1375.9199999999998</v>
      </c>
      <c r="F231" s="18">
        <v>1147</v>
      </c>
      <c r="G231" s="3">
        <f t="shared" si="37"/>
        <v>83.362404790976228</v>
      </c>
      <c r="H231" s="1">
        <v>73</v>
      </c>
      <c r="I231" s="18">
        <v>64</v>
      </c>
      <c r="J231" s="3">
        <f t="shared" si="38"/>
        <v>87.671232876712324</v>
      </c>
      <c r="K231" s="1">
        <v>48</v>
      </c>
      <c r="L231" s="1">
        <v>12</v>
      </c>
      <c r="M231" s="1">
        <f t="shared" si="30"/>
        <v>25</v>
      </c>
      <c r="N231" s="1">
        <v>17</v>
      </c>
      <c r="O231" s="1">
        <f t="shared" si="31"/>
        <v>35.416666666666671</v>
      </c>
      <c r="P231" s="1">
        <f t="shared" si="32"/>
        <v>46.56</v>
      </c>
      <c r="Q231" s="1">
        <v>10</v>
      </c>
      <c r="R231" s="1">
        <f t="shared" si="33"/>
        <v>21.477663230240548</v>
      </c>
      <c r="S231" s="1">
        <v>66</v>
      </c>
      <c r="T231" s="18">
        <v>58</v>
      </c>
      <c r="U231" s="3">
        <f t="shared" si="34"/>
        <v>87.878787878787875</v>
      </c>
      <c r="V231" s="3">
        <f t="shared" si="35"/>
        <v>96.721311475409834</v>
      </c>
      <c r="W231" s="62">
        <v>61</v>
      </c>
      <c r="X231" s="18">
        <v>59</v>
      </c>
    </row>
    <row r="232" spans="1:24" hidden="1">
      <c r="A232" s="15">
        <v>231</v>
      </c>
      <c r="B232" s="5" t="s">
        <v>219</v>
      </c>
      <c r="C232" s="4" t="s">
        <v>257</v>
      </c>
      <c r="D232" s="9">
        <v>5398</v>
      </c>
      <c r="E232" s="1">
        <f t="shared" si="36"/>
        <v>971.64</v>
      </c>
      <c r="F232" s="18">
        <v>840</v>
      </c>
      <c r="G232" s="3">
        <f t="shared" si="37"/>
        <v>86.451772261331357</v>
      </c>
      <c r="H232" s="1">
        <v>72</v>
      </c>
      <c r="I232" s="18">
        <v>68</v>
      </c>
      <c r="J232" s="3">
        <f t="shared" si="38"/>
        <v>94.444444444444443</v>
      </c>
      <c r="K232" s="1">
        <v>53</v>
      </c>
      <c r="L232" s="1">
        <v>14</v>
      </c>
      <c r="M232" s="1">
        <f t="shared" si="30"/>
        <v>26.415094339622641</v>
      </c>
      <c r="N232" s="1">
        <v>35</v>
      </c>
      <c r="O232" s="1">
        <f t="shared" si="31"/>
        <v>66.037735849056602</v>
      </c>
      <c r="P232" s="1">
        <f t="shared" si="32"/>
        <v>51.41</v>
      </c>
      <c r="Q232" s="1">
        <v>13</v>
      </c>
      <c r="R232" s="1">
        <f t="shared" si="33"/>
        <v>25.286909161641706</v>
      </c>
      <c r="S232" s="1">
        <v>65</v>
      </c>
      <c r="T232" s="18">
        <v>47</v>
      </c>
      <c r="U232" s="3">
        <f t="shared" si="34"/>
        <v>72.307692307692307</v>
      </c>
      <c r="V232" s="3">
        <f t="shared" si="35"/>
        <v>86.15384615384616</v>
      </c>
      <c r="W232" s="62">
        <v>65</v>
      </c>
      <c r="X232" s="18">
        <v>56</v>
      </c>
    </row>
    <row r="233" spans="1:24" hidden="1">
      <c r="A233" s="15">
        <v>232</v>
      </c>
      <c r="B233" s="5" t="s">
        <v>219</v>
      </c>
      <c r="C233" s="4" t="s">
        <v>258</v>
      </c>
      <c r="D233" s="9">
        <v>8188</v>
      </c>
      <c r="E233" s="1">
        <f t="shared" si="36"/>
        <v>1473.84</v>
      </c>
      <c r="F233" s="18">
        <v>1434</v>
      </c>
      <c r="G233" s="3">
        <f t="shared" si="37"/>
        <v>97.296857189382848</v>
      </c>
      <c r="H233" s="1">
        <v>108</v>
      </c>
      <c r="I233" s="18">
        <v>103</v>
      </c>
      <c r="J233" s="3">
        <f t="shared" si="38"/>
        <v>95.370370370370367</v>
      </c>
      <c r="K233" s="1">
        <v>82</v>
      </c>
      <c r="L233" s="1">
        <v>35</v>
      </c>
      <c r="M233" s="1">
        <f t="shared" si="30"/>
        <v>42.68292682926829</v>
      </c>
      <c r="N233" s="1">
        <v>52</v>
      </c>
      <c r="O233" s="1">
        <f t="shared" si="31"/>
        <v>63.414634146341463</v>
      </c>
      <c r="P233" s="1">
        <f t="shared" si="32"/>
        <v>79.539999999999992</v>
      </c>
      <c r="Q233" s="1">
        <v>24</v>
      </c>
      <c r="R233" s="1">
        <f t="shared" si="33"/>
        <v>30.173497611264779</v>
      </c>
      <c r="S233" s="1">
        <v>98</v>
      </c>
      <c r="T233" s="18">
        <v>93</v>
      </c>
      <c r="U233" s="3">
        <f t="shared" si="34"/>
        <v>94.897959183673478</v>
      </c>
      <c r="V233" s="3">
        <f t="shared" si="35"/>
        <v>98.901098901098905</v>
      </c>
      <c r="W233" s="62">
        <v>91</v>
      </c>
      <c r="X233" s="18">
        <v>90</v>
      </c>
    </row>
    <row r="234" spans="1:24" hidden="1">
      <c r="A234" s="15">
        <v>233</v>
      </c>
      <c r="B234" s="5" t="s">
        <v>219</v>
      </c>
      <c r="C234" s="4" t="s">
        <v>259</v>
      </c>
      <c r="D234" s="9">
        <v>9508</v>
      </c>
      <c r="E234" s="1">
        <f t="shared" si="36"/>
        <v>1711.4399999999998</v>
      </c>
      <c r="F234" s="18">
        <v>1389</v>
      </c>
      <c r="G234" s="3">
        <f t="shared" si="37"/>
        <v>81.159725143738612</v>
      </c>
      <c r="H234" s="1">
        <v>158</v>
      </c>
      <c r="I234" s="18">
        <v>153</v>
      </c>
      <c r="J234" s="3">
        <f t="shared" si="38"/>
        <v>96.835443037974684</v>
      </c>
      <c r="K234" s="1">
        <v>68</v>
      </c>
      <c r="L234" s="1">
        <v>28</v>
      </c>
      <c r="M234" s="1">
        <f t="shared" si="30"/>
        <v>41.17647058823529</v>
      </c>
      <c r="N234" s="1">
        <v>38</v>
      </c>
      <c r="O234" s="1">
        <f t="shared" si="31"/>
        <v>55.882352941176471</v>
      </c>
      <c r="P234" s="1">
        <f t="shared" si="32"/>
        <v>65.959999999999994</v>
      </c>
      <c r="Q234" s="1">
        <v>27</v>
      </c>
      <c r="R234" s="1">
        <f t="shared" si="33"/>
        <v>40.933899332929052</v>
      </c>
      <c r="S234" s="1">
        <v>143</v>
      </c>
      <c r="T234" s="18">
        <v>141</v>
      </c>
      <c r="U234" s="3">
        <f t="shared" si="34"/>
        <v>98.6013986013986</v>
      </c>
      <c r="V234" s="3">
        <f t="shared" si="35"/>
        <v>90.476190476190482</v>
      </c>
      <c r="W234" s="62">
        <v>21</v>
      </c>
      <c r="X234" s="18">
        <v>19</v>
      </c>
    </row>
    <row r="235" spans="1:24" hidden="1">
      <c r="A235" s="15">
        <v>234</v>
      </c>
      <c r="B235" s="5" t="s">
        <v>219</v>
      </c>
      <c r="C235" s="4" t="s">
        <v>260</v>
      </c>
      <c r="D235" s="9">
        <v>13285</v>
      </c>
      <c r="E235" s="1">
        <f t="shared" si="36"/>
        <v>2391.2999999999997</v>
      </c>
      <c r="F235" s="18">
        <v>1862</v>
      </c>
      <c r="G235" s="3">
        <f t="shared" si="37"/>
        <v>77.865596119265675</v>
      </c>
      <c r="H235" s="1">
        <v>202</v>
      </c>
      <c r="I235" s="18">
        <v>178</v>
      </c>
      <c r="J235" s="3">
        <f t="shared" si="38"/>
        <v>88.118811881188122</v>
      </c>
      <c r="K235" s="1">
        <v>114</v>
      </c>
      <c r="L235" s="1">
        <v>38</v>
      </c>
      <c r="M235" s="1">
        <f t="shared" si="30"/>
        <v>33.333333333333329</v>
      </c>
      <c r="N235" s="1">
        <v>49</v>
      </c>
      <c r="O235" s="1">
        <f t="shared" si="31"/>
        <v>42.982456140350877</v>
      </c>
      <c r="P235" s="1">
        <f t="shared" si="32"/>
        <v>110.58</v>
      </c>
      <c r="Q235" s="1">
        <v>39</v>
      </c>
      <c r="R235" s="1">
        <f t="shared" si="33"/>
        <v>35.268583830710796</v>
      </c>
      <c r="S235" s="1">
        <v>184</v>
      </c>
      <c r="T235" s="18">
        <v>184</v>
      </c>
      <c r="U235" s="3">
        <f t="shared" si="34"/>
        <v>100</v>
      </c>
      <c r="V235" s="3">
        <f t="shared" si="35"/>
        <v>84.491978609625662</v>
      </c>
      <c r="W235" s="62">
        <v>187</v>
      </c>
      <c r="X235" s="18">
        <v>158</v>
      </c>
    </row>
    <row r="236" spans="1:24" hidden="1">
      <c r="A236" s="15">
        <v>235</v>
      </c>
      <c r="B236" s="5" t="s">
        <v>219</v>
      </c>
      <c r="C236" s="4" t="s">
        <v>261</v>
      </c>
      <c r="D236" s="9">
        <v>8267</v>
      </c>
      <c r="E236" s="1">
        <f t="shared" si="36"/>
        <v>1488.06</v>
      </c>
      <c r="F236" s="18">
        <v>1304</v>
      </c>
      <c r="G236" s="3">
        <f t="shared" si="37"/>
        <v>87.630875099122349</v>
      </c>
      <c r="H236" s="1">
        <v>114</v>
      </c>
      <c r="I236" s="18">
        <v>91</v>
      </c>
      <c r="J236" s="3">
        <f t="shared" si="38"/>
        <v>79.824561403508781</v>
      </c>
      <c r="K236" s="1">
        <v>66</v>
      </c>
      <c r="L236" s="1">
        <v>13</v>
      </c>
      <c r="M236" s="1">
        <f t="shared" si="30"/>
        <v>19.696969696969695</v>
      </c>
      <c r="N236" s="1">
        <v>41</v>
      </c>
      <c r="O236" s="1">
        <f t="shared" si="31"/>
        <v>62.121212121212125</v>
      </c>
      <c r="P236" s="1">
        <f t="shared" si="32"/>
        <v>64.02</v>
      </c>
      <c r="Q236" s="1">
        <v>18</v>
      </c>
      <c r="R236" s="1">
        <f t="shared" si="33"/>
        <v>28.116213683223997</v>
      </c>
      <c r="S236" s="1">
        <v>103</v>
      </c>
      <c r="T236" s="18">
        <v>99</v>
      </c>
      <c r="U236" s="3">
        <f t="shared" si="34"/>
        <v>96.116504854368941</v>
      </c>
      <c r="V236" s="3">
        <f t="shared" si="35"/>
        <v>89.42307692307692</v>
      </c>
      <c r="W236" s="62">
        <v>104</v>
      </c>
      <c r="X236" s="18">
        <v>93</v>
      </c>
    </row>
    <row r="237" spans="1:24" hidden="1">
      <c r="A237" s="15">
        <v>236</v>
      </c>
      <c r="B237" s="5" t="s">
        <v>219</v>
      </c>
      <c r="C237" s="4" t="s">
        <v>262</v>
      </c>
      <c r="D237" s="9">
        <v>5766</v>
      </c>
      <c r="E237" s="1">
        <f t="shared" si="36"/>
        <v>1037.8799999999999</v>
      </c>
      <c r="F237" s="18">
        <v>614</v>
      </c>
      <c r="G237" s="3">
        <f t="shared" si="37"/>
        <v>59.159054996724102</v>
      </c>
      <c r="H237" s="1">
        <v>77</v>
      </c>
      <c r="I237" s="18">
        <v>70</v>
      </c>
      <c r="J237" s="3">
        <f t="shared" si="38"/>
        <v>90.909090909090907</v>
      </c>
      <c r="K237" s="1">
        <v>52</v>
      </c>
      <c r="L237" s="1">
        <v>14</v>
      </c>
      <c r="M237" s="1">
        <f t="shared" si="30"/>
        <v>26.923076923076923</v>
      </c>
      <c r="N237" s="1">
        <v>12</v>
      </c>
      <c r="O237" s="1">
        <f t="shared" si="31"/>
        <v>23.076923076923077</v>
      </c>
      <c r="P237" s="1">
        <f t="shared" si="32"/>
        <v>50.44</v>
      </c>
      <c r="Q237" s="1">
        <v>18</v>
      </c>
      <c r="R237" s="1">
        <f t="shared" si="33"/>
        <v>35.685963521015069</v>
      </c>
      <c r="S237" s="1">
        <v>70</v>
      </c>
      <c r="T237" s="18">
        <v>68</v>
      </c>
      <c r="U237" s="3">
        <f t="shared" si="34"/>
        <v>97.142857142857139</v>
      </c>
      <c r="V237" s="3">
        <f t="shared" si="35"/>
        <v>54.838709677419352</v>
      </c>
      <c r="W237" s="62">
        <v>31</v>
      </c>
      <c r="X237" s="18">
        <v>17</v>
      </c>
    </row>
    <row r="238" spans="1:24" hidden="1">
      <c r="A238" s="15">
        <v>237</v>
      </c>
      <c r="B238" s="5" t="s">
        <v>219</v>
      </c>
      <c r="C238" s="4" t="s">
        <v>263</v>
      </c>
      <c r="D238" s="9">
        <v>9241</v>
      </c>
      <c r="E238" s="1">
        <f t="shared" si="36"/>
        <v>1663.3799999999999</v>
      </c>
      <c r="F238" s="18">
        <v>1439</v>
      </c>
      <c r="G238" s="3">
        <f t="shared" si="37"/>
        <v>86.510598901032836</v>
      </c>
      <c r="H238" s="1">
        <v>141</v>
      </c>
      <c r="I238" s="18">
        <v>124</v>
      </c>
      <c r="J238" s="3">
        <f t="shared" si="38"/>
        <v>87.943262411347519</v>
      </c>
      <c r="K238" s="1">
        <v>82</v>
      </c>
      <c r="L238" s="1">
        <v>38</v>
      </c>
      <c r="M238" s="1">
        <f t="shared" si="30"/>
        <v>46.341463414634148</v>
      </c>
      <c r="N238" s="1">
        <v>60</v>
      </c>
      <c r="O238" s="1">
        <f t="shared" si="31"/>
        <v>73.170731707317074</v>
      </c>
      <c r="P238" s="1">
        <f t="shared" si="32"/>
        <v>79.539999999999992</v>
      </c>
      <c r="Q238" s="1">
        <v>30</v>
      </c>
      <c r="R238" s="1">
        <f t="shared" si="33"/>
        <v>37.71687201408097</v>
      </c>
      <c r="S238" s="1">
        <v>128</v>
      </c>
      <c r="T238" s="18">
        <v>131</v>
      </c>
      <c r="U238" s="3">
        <f t="shared" si="34"/>
        <v>102.34375</v>
      </c>
      <c r="V238" s="3">
        <f t="shared" si="35"/>
        <v>93.023255813953483</v>
      </c>
      <c r="W238" s="62">
        <v>129</v>
      </c>
      <c r="X238" s="18">
        <v>120</v>
      </c>
    </row>
    <row r="239" spans="1:24" hidden="1">
      <c r="A239" s="15">
        <v>238</v>
      </c>
      <c r="B239" s="5" t="s">
        <v>219</v>
      </c>
      <c r="C239" s="4" t="s">
        <v>264</v>
      </c>
      <c r="D239" s="9">
        <v>7909</v>
      </c>
      <c r="E239" s="1">
        <f t="shared" si="36"/>
        <v>1423.62</v>
      </c>
      <c r="F239" s="18">
        <v>1425</v>
      </c>
      <c r="G239" s="3">
        <f t="shared" si="37"/>
        <v>100.09693598010705</v>
      </c>
      <c r="H239" s="1">
        <v>109</v>
      </c>
      <c r="I239" s="18">
        <v>109</v>
      </c>
      <c r="J239" s="3">
        <f t="shared" si="38"/>
        <v>100</v>
      </c>
      <c r="K239" s="1">
        <v>92</v>
      </c>
      <c r="L239" s="1">
        <v>25</v>
      </c>
      <c r="M239" s="1">
        <f t="shared" si="30"/>
        <v>27.173913043478258</v>
      </c>
      <c r="N239" s="1">
        <v>70</v>
      </c>
      <c r="O239" s="1">
        <f t="shared" si="31"/>
        <v>76.08695652173914</v>
      </c>
      <c r="P239" s="1">
        <f t="shared" si="32"/>
        <v>89.24</v>
      </c>
      <c r="Q239" s="1">
        <v>31</v>
      </c>
      <c r="R239" s="1">
        <f t="shared" si="33"/>
        <v>34.737785746302109</v>
      </c>
      <c r="S239" s="1">
        <v>99</v>
      </c>
      <c r="T239" s="18">
        <v>108</v>
      </c>
      <c r="U239" s="3">
        <f t="shared" si="34"/>
        <v>109.09090909090908</v>
      </c>
      <c r="V239" s="3">
        <f t="shared" si="35"/>
        <v>100</v>
      </c>
      <c r="W239" s="62">
        <v>93</v>
      </c>
      <c r="X239" s="18">
        <v>93</v>
      </c>
    </row>
    <row r="240" spans="1:24" hidden="1">
      <c r="A240" s="15">
        <v>239</v>
      </c>
      <c r="B240" s="5" t="s">
        <v>219</v>
      </c>
      <c r="C240" s="4" t="s">
        <v>265</v>
      </c>
      <c r="D240" s="9">
        <v>8139</v>
      </c>
      <c r="E240" s="1">
        <f t="shared" si="36"/>
        <v>1465.02</v>
      </c>
      <c r="F240" s="18">
        <v>1248</v>
      </c>
      <c r="G240" s="3">
        <f t="shared" si="37"/>
        <v>85.186550354261385</v>
      </c>
      <c r="H240" s="1">
        <v>115</v>
      </c>
      <c r="I240" s="18">
        <v>109</v>
      </c>
      <c r="J240" s="3">
        <f t="shared" si="38"/>
        <v>94.782608695652172</v>
      </c>
      <c r="K240" s="1">
        <v>90</v>
      </c>
      <c r="L240" s="1">
        <v>21</v>
      </c>
      <c r="M240" s="1">
        <f t="shared" si="30"/>
        <v>23.333333333333332</v>
      </c>
      <c r="N240" s="1">
        <v>59</v>
      </c>
      <c r="O240" s="1">
        <f t="shared" si="31"/>
        <v>65.555555555555557</v>
      </c>
      <c r="P240" s="1">
        <f t="shared" si="32"/>
        <v>87.3</v>
      </c>
      <c r="Q240" s="1">
        <v>20</v>
      </c>
      <c r="R240" s="1">
        <f t="shared" si="33"/>
        <v>22.90950744558992</v>
      </c>
      <c r="S240" s="1">
        <v>104</v>
      </c>
      <c r="T240" s="18">
        <v>95</v>
      </c>
      <c r="U240" s="3">
        <f t="shared" si="34"/>
        <v>91.34615384615384</v>
      </c>
      <c r="V240" s="3">
        <f t="shared" si="35"/>
        <v>81.72043010752688</v>
      </c>
      <c r="W240" s="62">
        <v>93</v>
      </c>
      <c r="X240" s="18">
        <v>76</v>
      </c>
    </row>
    <row r="241" spans="1:24" hidden="1">
      <c r="A241" s="15">
        <v>240</v>
      </c>
      <c r="B241" s="5" t="s">
        <v>219</v>
      </c>
      <c r="C241" s="4" t="s">
        <v>266</v>
      </c>
      <c r="D241" s="9">
        <v>8895</v>
      </c>
      <c r="E241" s="1">
        <f t="shared" si="36"/>
        <v>1601.1</v>
      </c>
      <c r="F241" s="18">
        <v>1266</v>
      </c>
      <c r="G241" s="3">
        <f t="shared" si="37"/>
        <v>79.070638935731679</v>
      </c>
      <c r="H241" s="1">
        <v>112</v>
      </c>
      <c r="I241" s="18">
        <v>108</v>
      </c>
      <c r="J241" s="3">
        <f t="shared" si="38"/>
        <v>96.428571428571431</v>
      </c>
      <c r="K241" s="1">
        <v>56</v>
      </c>
      <c r="L241" s="1">
        <v>18</v>
      </c>
      <c r="M241" s="1">
        <f t="shared" si="30"/>
        <v>32.142857142857146</v>
      </c>
      <c r="N241" s="1">
        <v>43</v>
      </c>
      <c r="O241" s="1">
        <f t="shared" si="31"/>
        <v>76.785714285714292</v>
      </c>
      <c r="P241" s="1">
        <f t="shared" si="32"/>
        <v>54.32</v>
      </c>
      <c r="Q241" s="1">
        <v>18</v>
      </c>
      <c r="R241" s="1">
        <f t="shared" si="33"/>
        <v>33.136966126656844</v>
      </c>
      <c r="S241" s="1">
        <v>101</v>
      </c>
      <c r="T241" s="18">
        <v>79</v>
      </c>
      <c r="U241" s="3">
        <f t="shared" si="34"/>
        <v>78.21782178217822</v>
      </c>
      <c r="V241" s="3">
        <f t="shared" si="35"/>
        <v>88.118811881188122</v>
      </c>
      <c r="W241" s="62">
        <v>101</v>
      </c>
      <c r="X241" s="18">
        <v>89</v>
      </c>
    </row>
    <row r="242" spans="1:24" hidden="1">
      <c r="A242" s="15">
        <v>241</v>
      </c>
      <c r="B242" s="5" t="s">
        <v>219</v>
      </c>
      <c r="C242" s="4" t="s">
        <v>267</v>
      </c>
      <c r="D242" s="9">
        <v>3909</v>
      </c>
      <c r="E242" s="1">
        <f t="shared" si="36"/>
        <v>703.62</v>
      </c>
      <c r="F242" s="18">
        <v>723</v>
      </c>
      <c r="G242" s="3">
        <f t="shared" si="37"/>
        <v>102.75432762002217</v>
      </c>
      <c r="H242" s="1">
        <v>62</v>
      </c>
      <c r="I242" s="18">
        <v>53</v>
      </c>
      <c r="J242" s="3">
        <f t="shared" si="38"/>
        <v>85.483870967741936</v>
      </c>
      <c r="K242" s="1">
        <v>43</v>
      </c>
      <c r="L242" s="1">
        <v>11</v>
      </c>
      <c r="M242" s="1">
        <f t="shared" si="30"/>
        <v>25.581395348837212</v>
      </c>
      <c r="N242" s="1">
        <v>30</v>
      </c>
      <c r="O242" s="1">
        <f t="shared" si="31"/>
        <v>69.767441860465112</v>
      </c>
      <c r="P242" s="1">
        <f t="shared" si="32"/>
        <v>41.71</v>
      </c>
      <c r="Q242" s="1">
        <v>9</v>
      </c>
      <c r="R242" s="1">
        <f t="shared" si="33"/>
        <v>21.577559338288179</v>
      </c>
      <c r="S242" s="1">
        <v>56</v>
      </c>
      <c r="T242" s="18">
        <v>54</v>
      </c>
      <c r="U242" s="3">
        <f t="shared" si="34"/>
        <v>96.428571428571431</v>
      </c>
      <c r="V242" s="3">
        <f t="shared" si="35"/>
        <v>78.571428571428569</v>
      </c>
      <c r="W242" s="62">
        <v>42</v>
      </c>
      <c r="X242" s="18">
        <v>33</v>
      </c>
    </row>
    <row r="243" spans="1:24" hidden="1">
      <c r="A243" s="15">
        <v>242</v>
      </c>
      <c r="B243" s="5" t="s">
        <v>219</v>
      </c>
      <c r="C243" s="4" t="s">
        <v>268</v>
      </c>
      <c r="D243" s="9">
        <v>4894</v>
      </c>
      <c r="E243" s="1">
        <f t="shared" si="36"/>
        <v>880.92</v>
      </c>
      <c r="F243" s="18">
        <v>738</v>
      </c>
      <c r="G243" s="3">
        <f t="shared" si="37"/>
        <v>83.77605230894973</v>
      </c>
      <c r="H243" s="1">
        <v>71</v>
      </c>
      <c r="I243" s="18">
        <v>78</v>
      </c>
      <c r="J243" s="3">
        <f t="shared" si="38"/>
        <v>109.85915492957747</v>
      </c>
      <c r="K243" s="1">
        <v>55</v>
      </c>
      <c r="L243" s="1">
        <v>13</v>
      </c>
      <c r="M243" s="1">
        <f t="shared" si="30"/>
        <v>23.636363636363637</v>
      </c>
      <c r="N243" s="1">
        <v>32</v>
      </c>
      <c r="O243" s="1">
        <f t="shared" si="31"/>
        <v>58.18181818181818</v>
      </c>
      <c r="P243" s="1">
        <f t="shared" si="32"/>
        <v>53.35</v>
      </c>
      <c r="Q243" s="1">
        <v>11</v>
      </c>
      <c r="R243" s="1">
        <f t="shared" si="33"/>
        <v>20.618556701030926</v>
      </c>
      <c r="S243" s="1">
        <v>64</v>
      </c>
      <c r="T243" s="18">
        <v>68</v>
      </c>
      <c r="U243" s="3">
        <f t="shared" si="34"/>
        <v>106.25</v>
      </c>
      <c r="V243" s="3">
        <f t="shared" si="35"/>
        <v>82.978723404255319</v>
      </c>
      <c r="W243" s="62">
        <v>47</v>
      </c>
      <c r="X243" s="18">
        <v>39</v>
      </c>
    </row>
    <row r="244" spans="1:24" hidden="1">
      <c r="A244" s="15">
        <v>243</v>
      </c>
      <c r="B244" s="5" t="s">
        <v>219</v>
      </c>
      <c r="C244" s="4" t="s">
        <v>269</v>
      </c>
      <c r="D244" s="9">
        <v>8185</v>
      </c>
      <c r="E244" s="1">
        <f t="shared" si="36"/>
        <v>1473.3</v>
      </c>
      <c r="F244" s="18">
        <v>1349</v>
      </c>
      <c r="G244" s="3">
        <f t="shared" si="37"/>
        <v>91.563157537500857</v>
      </c>
      <c r="H244" s="1">
        <v>155</v>
      </c>
      <c r="I244" s="18">
        <v>154</v>
      </c>
      <c r="J244" s="3">
        <f t="shared" si="38"/>
        <v>99.354838709677423</v>
      </c>
      <c r="K244" s="1">
        <v>115</v>
      </c>
      <c r="L244" s="1">
        <v>13</v>
      </c>
      <c r="M244" s="1">
        <f t="shared" si="30"/>
        <v>11.304347826086957</v>
      </c>
      <c r="N244" s="1">
        <v>16</v>
      </c>
      <c r="O244" s="1">
        <f t="shared" si="31"/>
        <v>13.913043478260869</v>
      </c>
      <c r="P244" s="1">
        <f t="shared" si="32"/>
        <v>111.55</v>
      </c>
      <c r="Q244" s="1">
        <v>24</v>
      </c>
      <c r="R244" s="1">
        <f t="shared" si="33"/>
        <v>21.515015688032275</v>
      </c>
      <c r="S244" s="1">
        <v>141</v>
      </c>
      <c r="T244" s="18">
        <v>119</v>
      </c>
      <c r="U244" s="3">
        <f t="shared" si="34"/>
        <v>84.39716312056737</v>
      </c>
      <c r="V244" s="3">
        <f t="shared" si="35"/>
        <v>69.747899159663859</v>
      </c>
      <c r="W244" s="62">
        <v>119</v>
      </c>
      <c r="X244" s="18">
        <v>83</v>
      </c>
    </row>
    <row r="245" spans="1:24" hidden="1">
      <c r="A245" s="15">
        <v>244</v>
      </c>
      <c r="B245" s="5" t="s">
        <v>219</v>
      </c>
      <c r="C245" s="4" t="s">
        <v>270</v>
      </c>
      <c r="D245" s="9">
        <v>6039</v>
      </c>
      <c r="E245" s="1">
        <f t="shared" si="36"/>
        <v>1087.02</v>
      </c>
      <c r="F245" s="18">
        <v>1083</v>
      </c>
      <c r="G245" s="3">
        <f t="shared" si="37"/>
        <v>99.630181597394724</v>
      </c>
      <c r="H245" s="1">
        <v>87</v>
      </c>
      <c r="I245" s="18">
        <v>83</v>
      </c>
      <c r="J245" s="3">
        <f t="shared" si="38"/>
        <v>95.402298850574709</v>
      </c>
      <c r="K245" s="1">
        <v>61</v>
      </c>
      <c r="L245" s="1">
        <v>16</v>
      </c>
      <c r="M245" s="1">
        <f t="shared" si="30"/>
        <v>26.229508196721312</v>
      </c>
      <c r="N245" s="1">
        <v>2</v>
      </c>
      <c r="O245" s="1">
        <f t="shared" si="31"/>
        <v>3.278688524590164</v>
      </c>
      <c r="P245" s="1">
        <f t="shared" si="32"/>
        <v>59.17</v>
      </c>
      <c r="Q245" s="1">
        <v>17</v>
      </c>
      <c r="R245" s="1">
        <f t="shared" si="33"/>
        <v>28.730775730944735</v>
      </c>
      <c r="S245" s="1">
        <v>79</v>
      </c>
      <c r="T245" s="18">
        <v>85</v>
      </c>
      <c r="U245" s="3">
        <f t="shared" si="34"/>
        <v>107.59493670886076</v>
      </c>
      <c r="V245" s="3">
        <f t="shared" si="35"/>
        <v>74.117647058823536</v>
      </c>
      <c r="W245" s="62">
        <v>85</v>
      </c>
      <c r="X245" s="18">
        <v>63</v>
      </c>
    </row>
    <row r="246" spans="1:24" hidden="1">
      <c r="A246" s="15">
        <v>245</v>
      </c>
      <c r="B246" s="5" t="s">
        <v>219</v>
      </c>
      <c r="C246" s="4" t="s">
        <v>271</v>
      </c>
      <c r="D246" s="9">
        <v>7031</v>
      </c>
      <c r="E246" s="1">
        <f t="shared" si="36"/>
        <v>1265.58</v>
      </c>
      <c r="F246" s="18">
        <v>1083</v>
      </c>
      <c r="G246" s="3">
        <f t="shared" si="37"/>
        <v>85.573412980609689</v>
      </c>
      <c r="H246" s="1">
        <v>90</v>
      </c>
      <c r="I246" s="18">
        <v>80</v>
      </c>
      <c r="J246" s="3">
        <f t="shared" si="38"/>
        <v>88.888888888888886</v>
      </c>
      <c r="K246" s="1">
        <v>54</v>
      </c>
      <c r="L246" s="1">
        <v>19</v>
      </c>
      <c r="M246" s="1">
        <f t="shared" si="30"/>
        <v>35.185185185185183</v>
      </c>
      <c r="N246" s="1">
        <v>26</v>
      </c>
      <c r="O246" s="1">
        <f t="shared" si="31"/>
        <v>48.148148148148145</v>
      </c>
      <c r="P246" s="1">
        <f t="shared" si="32"/>
        <v>52.379999999999995</v>
      </c>
      <c r="Q246" s="1">
        <v>13</v>
      </c>
      <c r="R246" s="1">
        <f t="shared" si="33"/>
        <v>24.818633066055749</v>
      </c>
      <c r="S246" s="1">
        <v>81</v>
      </c>
      <c r="T246" s="18">
        <v>64</v>
      </c>
      <c r="U246" s="3">
        <f t="shared" si="34"/>
        <v>79.012345679012341</v>
      </c>
      <c r="V246" s="3">
        <f t="shared" si="35"/>
        <v>86.666666666666671</v>
      </c>
      <c r="W246" s="62">
        <v>45</v>
      </c>
      <c r="X246" s="18">
        <v>39</v>
      </c>
    </row>
    <row r="247" spans="1:24" hidden="1">
      <c r="A247" s="15">
        <v>246</v>
      </c>
      <c r="B247" s="5" t="s">
        <v>219</v>
      </c>
      <c r="C247" s="4" t="s">
        <v>272</v>
      </c>
      <c r="D247" s="9">
        <v>7570</v>
      </c>
      <c r="E247" s="3">
        <f t="shared" si="36"/>
        <v>1362.6</v>
      </c>
      <c r="F247" s="18">
        <v>1228</v>
      </c>
      <c r="G247" s="3">
        <f t="shared" si="37"/>
        <v>90.12182592103332</v>
      </c>
      <c r="H247" s="1">
        <v>83</v>
      </c>
      <c r="I247" s="18">
        <v>78</v>
      </c>
      <c r="J247" s="3">
        <f t="shared" si="38"/>
        <v>93.975903614457835</v>
      </c>
      <c r="K247" s="3">
        <v>60</v>
      </c>
      <c r="L247" s="3">
        <v>24</v>
      </c>
      <c r="M247" s="1">
        <f t="shared" si="30"/>
        <v>40</v>
      </c>
      <c r="N247" s="3">
        <v>42</v>
      </c>
      <c r="O247" s="1">
        <f t="shared" si="31"/>
        <v>70</v>
      </c>
      <c r="P247" s="3">
        <f t="shared" si="32"/>
        <v>58.199999999999996</v>
      </c>
      <c r="Q247" s="3">
        <v>20</v>
      </c>
      <c r="R247" s="1">
        <f t="shared" si="33"/>
        <v>34.364261168384878</v>
      </c>
      <c r="S247" s="1">
        <v>75</v>
      </c>
      <c r="T247" s="18">
        <v>80</v>
      </c>
      <c r="U247" s="3">
        <f t="shared" si="34"/>
        <v>106.66666666666667</v>
      </c>
      <c r="V247" s="3">
        <f t="shared" si="35"/>
        <v>95.348837209302332</v>
      </c>
      <c r="W247" s="62">
        <v>86</v>
      </c>
      <c r="X247" s="18">
        <v>82</v>
      </c>
    </row>
    <row r="248" spans="1:24" hidden="1">
      <c r="A248" s="15">
        <v>247</v>
      </c>
      <c r="B248" s="6" t="s">
        <v>219</v>
      </c>
      <c r="C248" s="6" t="s">
        <v>273</v>
      </c>
      <c r="D248" s="9">
        <v>7424</v>
      </c>
      <c r="E248" s="7">
        <f t="shared" si="36"/>
        <v>1336.32</v>
      </c>
      <c r="F248" s="18">
        <v>1106</v>
      </c>
      <c r="G248" s="7">
        <f t="shared" si="37"/>
        <v>82.764607279693493</v>
      </c>
      <c r="H248" s="1">
        <v>127</v>
      </c>
      <c r="I248" s="18">
        <v>130</v>
      </c>
      <c r="J248" s="7">
        <f t="shared" si="38"/>
        <v>102.36220472440945</v>
      </c>
      <c r="K248" s="1">
        <v>91</v>
      </c>
      <c r="L248" s="1">
        <v>14</v>
      </c>
      <c r="M248" s="1">
        <f t="shared" si="30"/>
        <v>15.384615384615385</v>
      </c>
      <c r="N248" s="1">
        <v>68</v>
      </c>
      <c r="O248" s="1">
        <f t="shared" si="31"/>
        <v>74.72527472527473</v>
      </c>
      <c r="P248" s="1">
        <f t="shared" si="32"/>
        <v>88.27</v>
      </c>
      <c r="Q248" s="1">
        <v>22</v>
      </c>
      <c r="R248" s="1">
        <f t="shared" si="33"/>
        <v>24.923530078169254</v>
      </c>
      <c r="S248" s="1">
        <v>115</v>
      </c>
      <c r="T248" s="18">
        <v>106</v>
      </c>
      <c r="U248" s="7">
        <f t="shared" si="34"/>
        <v>92.173913043478265</v>
      </c>
      <c r="V248" s="3">
        <f t="shared" si="35"/>
        <v>78.494623655913983</v>
      </c>
      <c r="W248" s="62">
        <v>93</v>
      </c>
      <c r="X248" s="18">
        <v>73</v>
      </c>
    </row>
    <row r="249" spans="1:24" hidden="1">
      <c r="A249" s="15">
        <v>248</v>
      </c>
      <c r="B249" s="5" t="s">
        <v>219</v>
      </c>
      <c r="C249" s="4" t="s">
        <v>274</v>
      </c>
      <c r="D249" s="9">
        <v>6197</v>
      </c>
      <c r="E249" s="1">
        <f t="shared" si="36"/>
        <v>1115.46</v>
      </c>
      <c r="F249" s="18">
        <v>992</v>
      </c>
      <c r="G249" s="3">
        <f t="shared" si="37"/>
        <v>88.931920463306611</v>
      </c>
      <c r="H249" s="1">
        <v>97</v>
      </c>
      <c r="I249" s="18">
        <v>92</v>
      </c>
      <c r="J249" s="3">
        <f t="shared" si="38"/>
        <v>94.845360824742258</v>
      </c>
      <c r="K249" s="1">
        <v>70</v>
      </c>
      <c r="L249" s="1">
        <v>22</v>
      </c>
      <c r="M249" s="1">
        <f t="shared" si="30"/>
        <v>31.428571428571427</v>
      </c>
      <c r="N249" s="1">
        <v>47</v>
      </c>
      <c r="O249" s="1">
        <f t="shared" si="31"/>
        <v>67.142857142857139</v>
      </c>
      <c r="P249" s="1">
        <f t="shared" si="32"/>
        <v>67.899999999999991</v>
      </c>
      <c r="Q249" s="1">
        <v>22</v>
      </c>
      <c r="R249" s="1">
        <f t="shared" si="33"/>
        <v>32.400589101620028</v>
      </c>
      <c r="S249" s="1">
        <v>88</v>
      </c>
      <c r="T249" s="18">
        <v>84</v>
      </c>
      <c r="U249" s="3">
        <f t="shared" si="34"/>
        <v>95.454545454545453</v>
      </c>
      <c r="V249" s="3">
        <f t="shared" si="35"/>
        <v>96.296296296296291</v>
      </c>
      <c r="W249" s="62">
        <v>81</v>
      </c>
      <c r="X249" s="18">
        <v>78</v>
      </c>
    </row>
    <row r="250" spans="1:24" hidden="1">
      <c r="A250" s="15">
        <v>249</v>
      </c>
      <c r="B250" s="5" t="s">
        <v>275</v>
      </c>
      <c r="C250" s="8" t="s">
        <v>276</v>
      </c>
      <c r="D250" s="5">
        <v>10150</v>
      </c>
      <c r="E250" s="9">
        <f t="shared" si="36"/>
        <v>1827</v>
      </c>
      <c r="F250" s="18">
        <v>1766</v>
      </c>
      <c r="G250" s="3">
        <f t="shared" si="37"/>
        <v>96.661193212917354</v>
      </c>
      <c r="H250" s="5">
        <v>192</v>
      </c>
      <c r="I250" s="18">
        <v>152</v>
      </c>
      <c r="J250" s="3">
        <f t="shared" si="38"/>
        <v>79.166666666666657</v>
      </c>
      <c r="K250" s="1">
        <v>107</v>
      </c>
      <c r="L250" s="1">
        <v>11</v>
      </c>
      <c r="M250" s="3">
        <f t="shared" si="30"/>
        <v>10.2803738317757</v>
      </c>
      <c r="N250" s="1">
        <v>22</v>
      </c>
      <c r="O250" s="3">
        <f t="shared" si="31"/>
        <v>20.5607476635514</v>
      </c>
      <c r="P250" s="3">
        <f t="shared" si="32"/>
        <v>103.78999999999999</v>
      </c>
      <c r="Q250" s="1">
        <v>17</v>
      </c>
      <c r="R250" s="3">
        <f t="shared" si="33"/>
        <v>16.379227285865692</v>
      </c>
      <c r="S250" s="5">
        <v>175</v>
      </c>
      <c r="T250" s="18">
        <v>136</v>
      </c>
      <c r="U250" s="3">
        <f t="shared" si="34"/>
        <v>77.714285714285708</v>
      </c>
      <c r="V250" s="3" t="e">
        <f t="shared" si="35"/>
        <v>#DIV/0!</v>
      </c>
      <c r="W250" s="65"/>
      <c r="X250" s="65"/>
    </row>
    <row r="251" spans="1:24" hidden="1">
      <c r="A251" s="15">
        <v>250</v>
      </c>
      <c r="B251" s="5" t="s">
        <v>275</v>
      </c>
      <c r="C251" s="8" t="s">
        <v>277</v>
      </c>
      <c r="D251" s="5">
        <v>10708</v>
      </c>
      <c r="E251" s="9">
        <f t="shared" si="36"/>
        <v>1927.4399999999998</v>
      </c>
      <c r="F251" s="18">
        <v>1612</v>
      </c>
      <c r="G251" s="3">
        <f t="shared" si="37"/>
        <v>83.634250612211019</v>
      </c>
      <c r="H251" s="5">
        <f>185+6</f>
        <v>191</v>
      </c>
      <c r="I251" s="18">
        <v>168</v>
      </c>
      <c r="J251" s="3">
        <f t="shared" si="38"/>
        <v>87.958115183246079</v>
      </c>
      <c r="K251" s="1">
        <v>122</v>
      </c>
      <c r="L251" s="1">
        <v>40</v>
      </c>
      <c r="M251" s="3">
        <f t="shared" si="30"/>
        <v>32.786885245901637</v>
      </c>
      <c r="N251" s="1">
        <v>1</v>
      </c>
      <c r="O251" s="3">
        <f t="shared" si="31"/>
        <v>0.81967213114754101</v>
      </c>
      <c r="P251" s="3">
        <f t="shared" si="32"/>
        <v>118.34</v>
      </c>
      <c r="Q251" s="1">
        <v>48</v>
      </c>
      <c r="R251" s="3">
        <f t="shared" si="33"/>
        <v>40.561095149569034</v>
      </c>
      <c r="S251" s="5">
        <f>168-6</f>
        <v>162</v>
      </c>
      <c r="T251" s="18">
        <v>150</v>
      </c>
      <c r="U251" s="3">
        <f t="shared" si="34"/>
        <v>92.592592592592595</v>
      </c>
      <c r="V251" s="3" t="e">
        <f t="shared" si="35"/>
        <v>#DIV/0!</v>
      </c>
      <c r="W251" s="65"/>
      <c r="X251" s="65"/>
    </row>
    <row r="252" spans="1:24" hidden="1">
      <c r="A252" s="15">
        <v>251</v>
      </c>
      <c r="B252" s="5" t="s">
        <v>275</v>
      </c>
      <c r="C252" s="8" t="s">
        <v>278</v>
      </c>
      <c r="D252" s="5">
        <v>9956</v>
      </c>
      <c r="E252" s="9">
        <f t="shared" si="36"/>
        <v>1792.08</v>
      </c>
      <c r="F252" s="18">
        <v>2047</v>
      </c>
      <c r="G252" s="3">
        <f t="shared" si="37"/>
        <v>114.22481139234857</v>
      </c>
      <c r="H252" s="5">
        <v>204</v>
      </c>
      <c r="I252" s="18">
        <v>192</v>
      </c>
      <c r="J252" s="3">
        <f t="shared" si="38"/>
        <v>94.117647058823522</v>
      </c>
      <c r="K252" s="1">
        <v>128</v>
      </c>
      <c r="L252" s="1">
        <v>47</v>
      </c>
      <c r="M252" s="3">
        <f t="shared" si="30"/>
        <v>36.71875</v>
      </c>
      <c r="N252" s="1">
        <v>84</v>
      </c>
      <c r="O252" s="3">
        <f t="shared" si="31"/>
        <v>65.625</v>
      </c>
      <c r="P252" s="3">
        <f t="shared" si="32"/>
        <v>124.16</v>
      </c>
      <c r="Q252" s="1">
        <v>30</v>
      </c>
      <c r="R252" s="3">
        <f t="shared" si="33"/>
        <v>24.162371134020617</v>
      </c>
      <c r="S252" s="5">
        <v>172</v>
      </c>
      <c r="T252" s="18">
        <v>167</v>
      </c>
      <c r="U252" s="3">
        <f t="shared" si="34"/>
        <v>97.093023255813947</v>
      </c>
      <c r="V252" s="3" t="e">
        <f t="shared" si="35"/>
        <v>#DIV/0!</v>
      </c>
      <c r="W252" s="65"/>
      <c r="X252" s="65"/>
    </row>
    <row r="253" spans="1:24" hidden="1">
      <c r="A253" s="15">
        <v>252</v>
      </c>
      <c r="B253" s="5" t="s">
        <v>275</v>
      </c>
      <c r="C253" s="8" t="s">
        <v>279</v>
      </c>
      <c r="D253" s="5">
        <v>10713</v>
      </c>
      <c r="E253" s="9">
        <f t="shared" si="36"/>
        <v>1928.34</v>
      </c>
      <c r="F253" s="18">
        <v>1446</v>
      </c>
      <c r="G253" s="3">
        <f t="shared" si="37"/>
        <v>74.986776190920693</v>
      </c>
      <c r="H253" s="5">
        <v>182</v>
      </c>
      <c r="I253" s="18">
        <v>192</v>
      </c>
      <c r="J253" s="3">
        <f t="shared" si="38"/>
        <v>105.4945054945055</v>
      </c>
      <c r="K253" s="1">
        <v>156</v>
      </c>
      <c r="L253" s="1">
        <v>40</v>
      </c>
      <c r="M253" s="3">
        <f t="shared" si="30"/>
        <v>25.641025641025639</v>
      </c>
      <c r="N253" s="1">
        <v>74</v>
      </c>
      <c r="O253" s="3">
        <f t="shared" si="31"/>
        <v>47.435897435897431</v>
      </c>
      <c r="P253" s="3">
        <f t="shared" si="32"/>
        <v>151.32</v>
      </c>
      <c r="Q253" s="1">
        <v>53</v>
      </c>
      <c r="R253" s="3">
        <f t="shared" si="33"/>
        <v>35.025112344699977</v>
      </c>
      <c r="S253" s="5">
        <v>170</v>
      </c>
      <c r="T253" s="18">
        <v>186</v>
      </c>
      <c r="U253" s="3">
        <f t="shared" si="34"/>
        <v>109.41176470588236</v>
      </c>
      <c r="V253" s="3" t="e">
        <f t="shared" si="35"/>
        <v>#DIV/0!</v>
      </c>
      <c r="W253" s="65"/>
      <c r="X253" s="65"/>
    </row>
    <row r="254" spans="1:24" hidden="1">
      <c r="A254" s="15">
        <v>253</v>
      </c>
      <c r="B254" s="5" t="s">
        <v>275</v>
      </c>
      <c r="C254" s="8" t="s">
        <v>280</v>
      </c>
      <c r="D254" s="5">
        <v>7950</v>
      </c>
      <c r="E254" s="9">
        <f t="shared" si="36"/>
        <v>1431</v>
      </c>
      <c r="F254" s="18">
        <v>1432</v>
      </c>
      <c r="G254" s="3">
        <f t="shared" si="37"/>
        <v>100.06988120195668</v>
      </c>
      <c r="H254" s="5">
        <v>173</v>
      </c>
      <c r="I254" s="18">
        <v>131</v>
      </c>
      <c r="J254" s="3">
        <f t="shared" si="38"/>
        <v>75.72254335260115</v>
      </c>
      <c r="K254" s="1">
        <v>95</v>
      </c>
      <c r="L254" s="1">
        <v>25</v>
      </c>
      <c r="M254" s="3">
        <f t="shared" si="30"/>
        <v>26.315789473684209</v>
      </c>
      <c r="N254" s="1">
        <v>37</v>
      </c>
      <c r="O254" s="3">
        <f t="shared" si="31"/>
        <v>38.94736842105263</v>
      </c>
      <c r="P254" s="3">
        <f t="shared" si="32"/>
        <v>92.149999999999991</v>
      </c>
      <c r="Q254" s="1">
        <v>26</v>
      </c>
      <c r="R254" s="3">
        <f t="shared" si="33"/>
        <v>28.214867064568637</v>
      </c>
      <c r="S254" s="5">
        <v>157</v>
      </c>
      <c r="T254" s="18">
        <v>135</v>
      </c>
      <c r="U254" s="3">
        <f t="shared" si="34"/>
        <v>85.98726114649682</v>
      </c>
      <c r="V254" s="3" t="e">
        <f t="shared" si="35"/>
        <v>#DIV/0!</v>
      </c>
      <c r="W254" s="65"/>
      <c r="X254" s="65"/>
    </row>
    <row r="255" spans="1:24" hidden="1">
      <c r="A255" s="15">
        <v>254</v>
      </c>
      <c r="B255" s="5" t="s">
        <v>275</v>
      </c>
      <c r="C255" s="8" t="s">
        <v>154</v>
      </c>
      <c r="D255" s="5">
        <v>12365</v>
      </c>
      <c r="E255" s="9">
        <f t="shared" si="36"/>
        <v>2225.6999999999998</v>
      </c>
      <c r="F255" s="18">
        <v>2547</v>
      </c>
      <c r="G255" s="3">
        <f t="shared" si="37"/>
        <v>114.4359078042863</v>
      </c>
      <c r="H255" s="5">
        <v>240</v>
      </c>
      <c r="I255" s="18">
        <v>242</v>
      </c>
      <c r="J255" s="3">
        <f t="shared" si="38"/>
        <v>100.83333333333333</v>
      </c>
      <c r="K255" s="1">
        <v>170</v>
      </c>
      <c r="L255" s="1">
        <v>1</v>
      </c>
      <c r="M255" s="3">
        <f t="shared" si="30"/>
        <v>0.58823529411764708</v>
      </c>
      <c r="N255" s="1">
        <v>0</v>
      </c>
      <c r="O255" s="3">
        <f t="shared" si="31"/>
        <v>0</v>
      </c>
      <c r="P255" s="3">
        <f t="shared" si="32"/>
        <v>164.9</v>
      </c>
      <c r="Q255" s="1">
        <v>26</v>
      </c>
      <c r="R255" s="3">
        <f t="shared" si="33"/>
        <v>15.767131594906003</v>
      </c>
      <c r="S255" s="5">
        <v>218</v>
      </c>
      <c r="T255" s="18">
        <v>118</v>
      </c>
      <c r="U255" s="3">
        <f t="shared" si="34"/>
        <v>54.128440366972477</v>
      </c>
      <c r="V255" s="3" t="e">
        <f t="shared" si="35"/>
        <v>#DIV/0!</v>
      </c>
      <c r="W255" s="65"/>
      <c r="X255" s="65"/>
    </row>
    <row r="256" spans="1:24" hidden="1">
      <c r="A256" s="15">
        <v>255</v>
      </c>
      <c r="B256" s="5" t="s">
        <v>275</v>
      </c>
      <c r="C256" s="8" t="s">
        <v>281</v>
      </c>
      <c r="D256" s="5">
        <v>8195</v>
      </c>
      <c r="E256" s="9">
        <f t="shared" si="36"/>
        <v>1475.1</v>
      </c>
      <c r="F256" s="18">
        <v>1762</v>
      </c>
      <c r="G256" s="3">
        <f t="shared" si="37"/>
        <v>119.44952884550202</v>
      </c>
      <c r="H256" s="5">
        <v>187</v>
      </c>
      <c r="I256" s="18">
        <v>132</v>
      </c>
      <c r="J256" s="3">
        <f t="shared" si="38"/>
        <v>70.588235294117652</v>
      </c>
      <c r="K256" s="1">
        <v>98</v>
      </c>
      <c r="L256" s="1">
        <v>23</v>
      </c>
      <c r="M256" s="3">
        <f t="shared" si="30"/>
        <v>23.469387755102041</v>
      </c>
      <c r="N256" s="1">
        <v>9</v>
      </c>
      <c r="O256" s="3">
        <f t="shared" si="31"/>
        <v>9.183673469387756</v>
      </c>
      <c r="P256" s="3">
        <f t="shared" si="32"/>
        <v>95.06</v>
      </c>
      <c r="Q256" s="1">
        <v>28</v>
      </c>
      <c r="R256" s="3">
        <f t="shared" si="33"/>
        <v>29.455081001472756</v>
      </c>
      <c r="S256" s="5">
        <v>170</v>
      </c>
      <c r="T256" s="18">
        <v>143</v>
      </c>
      <c r="U256" s="3">
        <f t="shared" si="34"/>
        <v>84.117647058823536</v>
      </c>
      <c r="V256" s="3" t="e">
        <f t="shared" si="35"/>
        <v>#DIV/0!</v>
      </c>
      <c r="W256" s="65"/>
      <c r="X256" s="65"/>
    </row>
    <row r="257" spans="1:24" hidden="1">
      <c r="A257" s="15">
        <v>256</v>
      </c>
      <c r="B257" s="5" t="s">
        <v>275</v>
      </c>
      <c r="C257" s="8" t="s">
        <v>282</v>
      </c>
      <c r="D257" s="5">
        <v>9738</v>
      </c>
      <c r="E257" s="9">
        <f t="shared" si="36"/>
        <v>1752.84</v>
      </c>
      <c r="F257" s="18">
        <v>1328</v>
      </c>
      <c r="G257" s="3">
        <f t="shared" si="37"/>
        <v>75.762762146003055</v>
      </c>
      <c r="H257" s="5">
        <v>194</v>
      </c>
      <c r="I257" s="18">
        <v>213</v>
      </c>
      <c r="J257" s="3">
        <f t="shared" si="38"/>
        <v>109.79381443298971</v>
      </c>
      <c r="K257" s="1">
        <v>137</v>
      </c>
      <c r="L257" s="1">
        <v>22</v>
      </c>
      <c r="M257" s="3">
        <f t="shared" si="30"/>
        <v>16.058394160583941</v>
      </c>
      <c r="N257" s="1">
        <v>57</v>
      </c>
      <c r="O257" s="3">
        <f t="shared" si="31"/>
        <v>41.605839416058394</v>
      </c>
      <c r="P257" s="3">
        <f t="shared" si="32"/>
        <v>132.88999999999999</v>
      </c>
      <c r="Q257" s="1">
        <v>16</v>
      </c>
      <c r="R257" s="3">
        <f t="shared" si="33"/>
        <v>12.040033110091054</v>
      </c>
      <c r="S257" s="5">
        <v>176</v>
      </c>
      <c r="T257" s="18">
        <v>62</v>
      </c>
      <c r="U257" s="3">
        <f t="shared" si="34"/>
        <v>35.227272727272727</v>
      </c>
      <c r="V257" s="3" t="e">
        <f t="shared" si="35"/>
        <v>#DIV/0!</v>
      </c>
      <c r="W257" s="65"/>
      <c r="X257" s="65"/>
    </row>
    <row r="258" spans="1:24" hidden="1">
      <c r="A258" s="15">
        <v>257</v>
      </c>
      <c r="B258" s="5" t="s">
        <v>275</v>
      </c>
      <c r="C258" s="8" t="s">
        <v>283</v>
      </c>
      <c r="D258" s="5">
        <v>9067</v>
      </c>
      <c r="E258" s="9">
        <f t="shared" si="36"/>
        <v>1632.06</v>
      </c>
      <c r="F258" s="18">
        <v>2119</v>
      </c>
      <c r="G258" s="3">
        <f t="shared" si="37"/>
        <v>129.83591289535926</v>
      </c>
      <c r="H258" s="5">
        <v>162</v>
      </c>
      <c r="I258" s="18">
        <v>151</v>
      </c>
      <c r="J258" s="3">
        <f t="shared" si="38"/>
        <v>93.209876543209873</v>
      </c>
      <c r="K258" s="1">
        <v>100</v>
      </c>
      <c r="L258" s="1">
        <v>17</v>
      </c>
      <c r="M258" s="3">
        <f t="shared" ref="M258:M321" si="39">L258/K258*100</f>
        <v>17</v>
      </c>
      <c r="N258" s="1">
        <v>31</v>
      </c>
      <c r="O258" s="3">
        <f t="shared" ref="O258:O321" si="40">N258/K258*100</f>
        <v>31</v>
      </c>
      <c r="P258" s="3">
        <f t="shared" ref="P258:P321" si="41">K258*97%</f>
        <v>97</v>
      </c>
      <c r="Q258" s="1">
        <v>25</v>
      </c>
      <c r="R258" s="3">
        <f t="shared" ref="R258:R321" si="42">Q258/P258*100</f>
        <v>25.773195876288657</v>
      </c>
      <c r="S258" s="5">
        <v>147</v>
      </c>
      <c r="T258" s="18">
        <v>121</v>
      </c>
      <c r="U258" s="3">
        <f t="shared" ref="U258:U321" si="43">T258/S258*100</f>
        <v>82.312925170068027</v>
      </c>
      <c r="V258" s="3" t="e">
        <f t="shared" si="35"/>
        <v>#DIV/0!</v>
      </c>
      <c r="W258" s="65"/>
      <c r="X258" s="65"/>
    </row>
    <row r="259" spans="1:24" hidden="1">
      <c r="A259" s="15">
        <v>258</v>
      </c>
      <c r="B259" s="5" t="s">
        <v>275</v>
      </c>
      <c r="C259" s="8" t="s">
        <v>284</v>
      </c>
      <c r="D259" s="5">
        <v>6970</v>
      </c>
      <c r="E259" s="9">
        <f t="shared" si="36"/>
        <v>1254.5999999999999</v>
      </c>
      <c r="F259" s="18">
        <v>1458</v>
      </c>
      <c r="G259" s="3">
        <f t="shared" si="37"/>
        <v>116.21233859397418</v>
      </c>
      <c r="H259" s="5">
        <v>160</v>
      </c>
      <c r="I259" s="18">
        <v>142</v>
      </c>
      <c r="J259" s="3">
        <f t="shared" si="38"/>
        <v>88.75</v>
      </c>
      <c r="K259" s="1">
        <v>100</v>
      </c>
      <c r="L259" s="1">
        <v>22</v>
      </c>
      <c r="M259" s="3">
        <f t="shared" si="39"/>
        <v>22</v>
      </c>
      <c r="N259" s="1">
        <v>15</v>
      </c>
      <c r="O259" s="3">
        <f t="shared" si="40"/>
        <v>15</v>
      </c>
      <c r="P259" s="3">
        <f t="shared" si="41"/>
        <v>97</v>
      </c>
      <c r="Q259" s="1">
        <v>30</v>
      </c>
      <c r="R259" s="3">
        <f t="shared" si="42"/>
        <v>30.927835051546392</v>
      </c>
      <c r="S259" s="5">
        <v>145</v>
      </c>
      <c r="T259" s="18">
        <v>140</v>
      </c>
      <c r="U259" s="3">
        <f t="shared" si="43"/>
        <v>96.551724137931032</v>
      </c>
      <c r="V259" s="3" t="e">
        <f t="shared" ref="V259:V322" si="44">X259*100/W259</f>
        <v>#DIV/0!</v>
      </c>
      <c r="W259" s="65"/>
      <c r="X259" s="65"/>
    </row>
    <row r="260" spans="1:24" hidden="1">
      <c r="A260" s="15">
        <v>259</v>
      </c>
      <c r="B260" s="5" t="s">
        <v>275</v>
      </c>
      <c r="C260" s="8" t="s">
        <v>285</v>
      </c>
      <c r="D260" s="5">
        <v>7641</v>
      </c>
      <c r="E260" s="9">
        <f t="shared" si="36"/>
        <v>1375.3799999999999</v>
      </c>
      <c r="F260" s="18">
        <v>1402</v>
      </c>
      <c r="G260" s="3">
        <f t="shared" si="37"/>
        <v>101.93546510782477</v>
      </c>
      <c r="H260" s="5">
        <v>152</v>
      </c>
      <c r="I260" s="18">
        <v>151</v>
      </c>
      <c r="J260" s="3">
        <f t="shared" si="38"/>
        <v>99.342105263157904</v>
      </c>
      <c r="K260" s="1">
        <v>117</v>
      </c>
      <c r="L260" s="1">
        <v>26</v>
      </c>
      <c r="M260" s="3">
        <f t="shared" si="39"/>
        <v>22.222222222222221</v>
      </c>
      <c r="N260" s="1">
        <v>11</v>
      </c>
      <c r="O260" s="3">
        <f t="shared" si="40"/>
        <v>9.4017094017094021</v>
      </c>
      <c r="P260" s="3">
        <f t="shared" si="41"/>
        <v>113.49</v>
      </c>
      <c r="Q260" s="1">
        <v>36</v>
      </c>
      <c r="R260" s="3">
        <f t="shared" si="42"/>
        <v>31.720856463124509</v>
      </c>
      <c r="S260" s="5">
        <v>138</v>
      </c>
      <c r="T260" s="18">
        <v>160</v>
      </c>
      <c r="U260" s="3">
        <f t="shared" si="43"/>
        <v>115.94202898550725</v>
      </c>
      <c r="V260" s="3" t="e">
        <f t="shared" si="44"/>
        <v>#DIV/0!</v>
      </c>
      <c r="W260" s="65"/>
      <c r="X260" s="65"/>
    </row>
    <row r="261" spans="1:24" hidden="1">
      <c r="A261" s="15">
        <v>260</v>
      </c>
      <c r="B261" s="5" t="s">
        <v>275</v>
      </c>
      <c r="C261" s="8" t="s">
        <v>286</v>
      </c>
      <c r="D261" s="5">
        <v>7483</v>
      </c>
      <c r="E261" s="9">
        <f t="shared" si="36"/>
        <v>1346.94</v>
      </c>
      <c r="F261" s="18">
        <v>1328</v>
      </c>
      <c r="G261" s="3">
        <f t="shared" si="37"/>
        <v>98.593849763166872</v>
      </c>
      <c r="H261" s="5">
        <v>118</v>
      </c>
      <c r="I261" s="18">
        <v>133</v>
      </c>
      <c r="J261" s="3">
        <f t="shared" si="38"/>
        <v>112.71186440677967</v>
      </c>
      <c r="K261" s="1">
        <v>89</v>
      </c>
      <c r="L261" s="1">
        <v>7</v>
      </c>
      <c r="M261" s="3">
        <f t="shared" si="39"/>
        <v>7.8651685393258424</v>
      </c>
      <c r="N261" s="1">
        <v>0</v>
      </c>
      <c r="O261" s="3">
        <f t="shared" si="40"/>
        <v>0</v>
      </c>
      <c r="P261" s="3">
        <f t="shared" si="41"/>
        <v>86.33</v>
      </c>
      <c r="Q261" s="1">
        <v>40</v>
      </c>
      <c r="R261" s="3">
        <f t="shared" si="42"/>
        <v>46.333835283215571</v>
      </c>
      <c r="S261" s="5">
        <v>106</v>
      </c>
      <c r="T261" s="18">
        <v>145</v>
      </c>
      <c r="U261" s="3">
        <f t="shared" si="43"/>
        <v>136.79245283018869</v>
      </c>
      <c r="V261" s="3" t="e">
        <f t="shared" si="44"/>
        <v>#DIV/0!</v>
      </c>
      <c r="W261" s="65"/>
      <c r="X261" s="65"/>
    </row>
    <row r="262" spans="1:24" hidden="1">
      <c r="A262" s="15">
        <v>261</v>
      </c>
      <c r="B262" s="5" t="s">
        <v>275</v>
      </c>
      <c r="C262" s="8" t="s">
        <v>287</v>
      </c>
      <c r="D262" s="5">
        <v>10646</v>
      </c>
      <c r="E262" s="9">
        <f t="shared" si="36"/>
        <v>1916.28</v>
      </c>
      <c r="F262" s="18">
        <v>1883</v>
      </c>
      <c r="G262" s="3">
        <f t="shared" si="37"/>
        <v>98.263301813931164</v>
      </c>
      <c r="H262" s="5">
        <v>255</v>
      </c>
      <c r="I262" s="18">
        <v>244</v>
      </c>
      <c r="J262" s="3">
        <f t="shared" si="38"/>
        <v>95.686274509803923</v>
      </c>
      <c r="K262" s="1">
        <v>188</v>
      </c>
      <c r="L262" s="1">
        <v>2</v>
      </c>
      <c r="M262" s="3">
        <f t="shared" si="39"/>
        <v>1.0638297872340425</v>
      </c>
      <c r="N262" s="1">
        <v>6</v>
      </c>
      <c r="O262" s="3">
        <f t="shared" si="40"/>
        <v>3.1914893617021276</v>
      </c>
      <c r="P262" s="3">
        <f t="shared" si="41"/>
        <v>182.35999999999999</v>
      </c>
      <c r="Q262" s="1">
        <v>46</v>
      </c>
      <c r="R262" s="3">
        <f t="shared" si="42"/>
        <v>25.22483000658039</v>
      </c>
      <c r="S262" s="5">
        <v>232</v>
      </c>
      <c r="T262" s="18">
        <v>230</v>
      </c>
      <c r="U262" s="3">
        <f t="shared" si="43"/>
        <v>99.137931034482762</v>
      </c>
      <c r="V262" s="3" t="e">
        <f t="shared" si="44"/>
        <v>#DIV/0!</v>
      </c>
      <c r="W262" s="65"/>
      <c r="X262" s="65"/>
    </row>
    <row r="263" spans="1:24" hidden="1">
      <c r="A263" s="15">
        <v>262</v>
      </c>
      <c r="B263" s="5" t="s">
        <v>275</v>
      </c>
      <c r="C263" s="8" t="s">
        <v>288</v>
      </c>
      <c r="D263" s="5">
        <v>13610</v>
      </c>
      <c r="E263" s="9">
        <f t="shared" si="36"/>
        <v>2449.7999999999997</v>
      </c>
      <c r="F263" s="18">
        <v>1643</v>
      </c>
      <c r="G263" s="3">
        <f t="shared" si="37"/>
        <v>67.066699322393674</v>
      </c>
      <c r="H263" s="5">
        <v>186</v>
      </c>
      <c r="I263" s="18">
        <v>175</v>
      </c>
      <c r="J263" s="3">
        <f t="shared" si="38"/>
        <v>94.086021505376351</v>
      </c>
      <c r="K263" s="1">
        <v>133</v>
      </c>
      <c r="L263" s="1">
        <v>20</v>
      </c>
      <c r="M263" s="3">
        <f t="shared" si="39"/>
        <v>15.037593984962406</v>
      </c>
      <c r="N263" s="1">
        <v>9</v>
      </c>
      <c r="O263" s="3">
        <f t="shared" si="40"/>
        <v>6.7669172932330826</v>
      </c>
      <c r="P263" s="3">
        <f t="shared" si="41"/>
        <v>129.01</v>
      </c>
      <c r="Q263" s="1">
        <v>20</v>
      </c>
      <c r="R263" s="3">
        <f t="shared" si="42"/>
        <v>15.502674211301452</v>
      </c>
      <c r="S263" s="5">
        <v>172</v>
      </c>
      <c r="T263" s="18">
        <v>97</v>
      </c>
      <c r="U263" s="3">
        <f t="shared" si="43"/>
        <v>56.395348837209305</v>
      </c>
      <c r="V263" s="3" t="e">
        <f t="shared" si="44"/>
        <v>#DIV/0!</v>
      </c>
      <c r="W263" s="65"/>
      <c r="X263" s="65"/>
    </row>
    <row r="264" spans="1:24" hidden="1">
      <c r="A264" s="15">
        <v>263</v>
      </c>
      <c r="B264" s="5" t="s">
        <v>275</v>
      </c>
      <c r="C264" s="8" t="s">
        <v>289</v>
      </c>
      <c r="D264" s="5">
        <v>10328</v>
      </c>
      <c r="E264" s="9">
        <f t="shared" si="36"/>
        <v>1859.04</v>
      </c>
      <c r="F264" s="18">
        <v>1781</v>
      </c>
      <c r="G264" s="3">
        <f t="shared" si="37"/>
        <v>95.802134434977191</v>
      </c>
      <c r="H264" s="5">
        <v>190</v>
      </c>
      <c r="I264" s="18">
        <v>185</v>
      </c>
      <c r="J264" s="3">
        <f t="shared" si="38"/>
        <v>97.368421052631575</v>
      </c>
      <c r="K264" s="1">
        <v>141</v>
      </c>
      <c r="L264" s="1">
        <v>33</v>
      </c>
      <c r="M264" s="3">
        <f t="shared" si="39"/>
        <v>23.404255319148938</v>
      </c>
      <c r="N264" s="1">
        <v>84</v>
      </c>
      <c r="O264" s="3">
        <f t="shared" si="40"/>
        <v>59.574468085106382</v>
      </c>
      <c r="P264" s="3">
        <f t="shared" si="41"/>
        <v>136.77000000000001</v>
      </c>
      <c r="Q264" s="1">
        <v>36</v>
      </c>
      <c r="R264" s="3">
        <f t="shared" si="42"/>
        <v>26.321561745996931</v>
      </c>
      <c r="S264" s="5">
        <v>172</v>
      </c>
      <c r="T264" s="18">
        <v>179</v>
      </c>
      <c r="U264" s="3">
        <f t="shared" si="43"/>
        <v>104.06976744186048</v>
      </c>
      <c r="V264" s="3" t="e">
        <f t="shared" si="44"/>
        <v>#DIV/0!</v>
      </c>
      <c r="W264" s="65"/>
      <c r="X264" s="65"/>
    </row>
    <row r="265" spans="1:24" hidden="1">
      <c r="A265" s="15">
        <v>264</v>
      </c>
      <c r="B265" s="5" t="s">
        <v>275</v>
      </c>
      <c r="C265" s="8" t="s">
        <v>290</v>
      </c>
      <c r="D265" s="5">
        <v>8876</v>
      </c>
      <c r="E265" s="9">
        <f t="shared" si="36"/>
        <v>1597.6799999999998</v>
      </c>
      <c r="F265" s="18">
        <v>1621</v>
      </c>
      <c r="G265" s="3">
        <f t="shared" si="37"/>
        <v>101.45961644384359</v>
      </c>
      <c r="H265" s="5">
        <v>176</v>
      </c>
      <c r="I265" s="18">
        <v>170</v>
      </c>
      <c r="J265" s="3">
        <f t="shared" si="38"/>
        <v>96.590909090909093</v>
      </c>
      <c r="K265" s="1">
        <v>130</v>
      </c>
      <c r="L265" s="1">
        <v>6</v>
      </c>
      <c r="M265" s="3">
        <f t="shared" si="39"/>
        <v>4.6153846153846159</v>
      </c>
      <c r="N265" s="1">
        <v>37</v>
      </c>
      <c r="O265" s="3">
        <f t="shared" si="40"/>
        <v>28.46153846153846</v>
      </c>
      <c r="P265" s="3">
        <f t="shared" si="41"/>
        <v>126.1</v>
      </c>
      <c r="Q265" s="1">
        <v>8</v>
      </c>
      <c r="R265" s="3">
        <f t="shared" si="42"/>
        <v>6.3441712926249005</v>
      </c>
      <c r="S265" s="5">
        <v>160</v>
      </c>
      <c r="T265" s="18">
        <v>31</v>
      </c>
      <c r="U265" s="3">
        <f t="shared" si="43"/>
        <v>19.375</v>
      </c>
      <c r="V265" s="3" t="e">
        <f t="shared" si="44"/>
        <v>#DIV/0!</v>
      </c>
      <c r="W265" s="65"/>
      <c r="X265" s="65"/>
    </row>
    <row r="266" spans="1:24" hidden="1">
      <c r="A266" s="15">
        <v>265</v>
      </c>
      <c r="B266" s="5" t="s">
        <v>275</v>
      </c>
      <c r="C266" s="8" t="s">
        <v>291</v>
      </c>
      <c r="D266" s="5">
        <v>10686</v>
      </c>
      <c r="E266" s="9">
        <f t="shared" si="36"/>
        <v>1923.48</v>
      </c>
      <c r="F266" s="18">
        <v>1757</v>
      </c>
      <c r="G266" s="3">
        <f t="shared" si="37"/>
        <v>91.344854118576748</v>
      </c>
      <c r="H266" s="5">
        <v>200</v>
      </c>
      <c r="I266" s="18">
        <v>204</v>
      </c>
      <c r="J266" s="3">
        <f t="shared" si="38"/>
        <v>102</v>
      </c>
      <c r="K266" s="1">
        <v>157</v>
      </c>
      <c r="L266" s="1">
        <v>34</v>
      </c>
      <c r="M266" s="3">
        <f t="shared" si="39"/>
        <v>21.656050955414013</v>
      </c>
      <c r="N266" s="1">
        <v>24</v>
      </c>
      <c r="O266" s="3">
        <f t="shared" si="40"/>
        <v>15.286624203821656</v>
      </c>
      <c r="P266" s="3">
        <f t="shared" si="41"/>
        <v>152.29</v>
      </c>
      <c r="Q266" s="1">
        <v>36</v>
      </c>
      <c r="R266" s="3">
        <f t="shared" si="42"/>
        <v>23.639109593538645</v>
      </c>
      <c r="S266" s="5">
        <v>182</v>
      </c>
      <c r="T266" s="18">
        <v>154</v>
      </c>
      <c r="U266" s="3">
        <f t="shared" si="43"/>
        <v>84.615384615384613</v>
      </c>
      <c r="V266" s="3" t="e">
        <f t="shared" si="44"/>
        <v>#DIV/0!</v>
      </c>
      <c r="W266" s="65"/>
      <c r="X266" s="65"/>
    </row>
    <row r="267" spans="1:24" hidden="1">
      <c r="A267" s="15">
        <v>266</v>
      </c>
      <c r="B267" s="5" t="s">
        <v>275</v>
      </c>
      <c r="C267" s="8" t="s">
        <v>292</v>
      </c>
      <c r="D267" s="5">
        <v>8400</v>
      </c>
      <c r="E267" s="9">
        <f t="shared" si="36"/>
        <v>1512</v>
      </c>
      <c r="F267" s="18">
        <v>1333</v>
      </c>
      <c r="G267" s="3">
        <f t="shared" si="37"/>
        <v>88.161375661375658</v>
      </c>
      <c r="H267" s="5">
        <v>157</v>
      </c>
      <c r="I267" s="18">
        <v>145</v>
      </c>
      <c r="J267" s="3">
        <f t="shared" si="38"/>
        <v>92.356687898089177</v>
      </c>
      <c r="K267" s="1">
        <v>109</v>
      </c>
      <c r="L267" s="1">
        <v>36</v>
      </c>
      <c r="M267" s="3">
        <f t="shared" si="39"/>
        <v>33.027522935779821</v>
      </c>
      <c r="N267" s="1">
        <v>48</v>
      </c>
      <c r="O267" s="3">
        <f t="shared" si="40"/>
        <v>44.036697247706428</v>
      </c>
      <c r="P267" s="3">
        <f t="shared" si="41"/>
        <v>105.73</v>
      </c>
      <c r="Q267" s="1">
        <v>35</v>
      </c>
      <c r="R267" s="3">
        <f t="shared" si="42"/>
        <v>33.10318736404048</v>
      </c>
      <c r="S267" s="5">
        <v>143</v>
      </c>
      <c r="T267" s="18">
        <v>153</v>
      </c>
      <c r="U267" s="3">
        <f t="shared" si="43"/>
        <v>106.993006993007</v>
      </c>
      <c r="V267" s="3" t="e">
        <f t="shared" si="44"/>
        <v>#DIV/0!</v>
      </c>
      <c r="W267" s="65"/>
      <c r="X267" s="65"/>
    </row>
    <row r="268" spans="1:24" hidden="1">
      <c r="A268" s="15">
        <v>267</v>
      </c>
      <c r="B268" s="5" t="s">
        <v>275</v>
      </c>
      <c r="C268" s="8" t="s">
        <v>293</v>
      </c>
      <c r="D268" s="5">
        <v>11486</v>
      </c>
      <c r="E268" s="9">
        <f t="shared" si="36"/>
        <v>2067.48</v>
      </c>
      <c r="F268" s="18">
        <v>2016</v>
      </c>
      <c r="G268" s="3">
        <f t="shared" si="37"/>
        <v>97.510012188751531</v>
      </c>
      <c r="H268" s="5">
        <v>246</v>
      </c>
      <c r="I268" s="18">
        <v>209</v>
      </c>
      <c r="J268" s="3">
        <f t="shared" si="38"/>
        <v>84.959349593495944</v>
      </c>
      <c r="K268" s="1">
        <v>165</v>
      </c>
      <c r="L268" s="1">
        <v>40</v>
      </c>
      <c r="M268" s="3">
        <f t="shared" si="39"/>
        <v>24.242424242424242</v>
      </c>
      <c r="N268" s="1">
        <v>70</v>
      </c>
      <c r="O268" s="3">
        <f t="shared" si="40"/>
        <v>42.424242424242422</v>
      </c>
      <c r="P268" s="3">
        <f t="shared" si="41"/>
        <v>160.04999999999998</v>
      </c>
      <c r="Q268" s="1">
        <v>47</v>
      </c>
      <c r="R268" s="3">
        <f t="shared" si="42"/>
        <v>29.365823180256172</v>
      </c>
      <c r="S268" s="5">
        <v>223</v>
      </c>
      <c r="T268" s="18">
        <v>184</v>
      </c>
      <c r="U268" s="3">
        <f t="shared" si="43"/>
        <v>82.511210762331842</v>
      </c>
      <c r="V268" s="3" t="e">
        <f t="shared" si="44"/>
        <v>#DIV/0!</v>
      </c>
      <c r="W268" s="65"/>
      <c r="X268" s="65"/>
    </row>
    <row r="269" spans="1:24" hidden="1">
      <c r="A269" s="15">
        <v>268</v>
      </c>
      <c r="B269" s="5" t="s">
        <v>275</v>
      </c>
      <c r="C269" s="8" t="s">
        <v>294</v>
      </c>
      <c r="D269" s="5">
        <v>8166</v>
      </c>
      <c r="E269" s="9">
        <f t="shared" si="36"/>
        <v>1469.8799999999999</v>
      </c>
      <c r="F269" s="18">
        <v>1596</v>
      </c>
      <c r="G269" s="3">
        <f t="shared" si="37"/>
        <v>108.58029226875665</v>
      </c>
      <c r="H269" s="5">
        <v>168</v>
      </c>
      <c r="I269" s="18">
        <v>144</v>
      </c>
      <c r="J269" s="3">
        <f t="shared" si="38"/>
        <v>85.714285714285708</v>
      </c>
      <c r="K269" s="1">
        <v>103</v>
      </c>
      <c r="L269" s="1">
        <v>17</v>
      </c>
      <c r="M269" s="3">
        <f t="shared" si="39"/>
        <v>16.50485436893204</v>
      </c>
      <c r="N269" s="1">
        <v>5</v>
      </c>
      <c r="O269" s="3">
        <f t="shared" si="40"/>
        <v>4.8543689320388346</v>
      </c>
      <c r="P269" s="3">
        <f t="shared" si="41"/>
        <v>99.91</v>
      </c>
      <c r="Q269" s="1">
        <v>18</v>
      </c>
      <c r="R269" s="3">
        <f t="shared" si="42"/>
        <v>18.016214593133821</v>
      </c>
      <c r="S269" s="5">
        <v>151</v>
      </c>
      <c r="T269" s="18">
        <v>126</v>
      </c>
      <c r="U269" s="3">
        <f t="shared" si="43"/>
        <v>83.443708609271525</v>
      </c>
      <c r="V269" s="3" t="e">
        <f t="shared" si="44"/>
        <v>#DIV/0!</v>
      </c>
      <c r="W269" s="65"/>
      <c r="X269" s="65"/>
    </row>
    <row r="270" spans="1:24" hidden="1">
      <c r="A270" s="15">
        <v>269</v>
      </c>
      <c r="B270" s="5" t="s">
        <v>275</v>
      </c>
      <c r="C270" s="8" t="s">
        <v>295</v>
      </c>
      <c r="D270" s="5">
        <v>8187</v>
      </c>
      <c r="E270" s="9">
        <f t="shared" si="36"/>
        <v>1473.6599999999999</v>
      </c>
      <c r="F270" s="18">
        <v>846</v>
      </c>
      <c r="G270" s="3">
        <f t="shared" si="37"/>
        <v>57.408085989984123</v>
      </c>
      <c r="H270" s="5">
        <v>168</v>
      </c>
      <c r="I270" s="18">
        <v>175</v>
      </c>
      <c r="J270" s="3">
        <f t="shared" si="38"/>
        <v>104.16666666666667</v>
      </c>
      <c r="K270" s="1">
        <v>138</v>
      </c>
      <c r="L270" s="1">
        <v>21</v>
      </c>
      <c r="M270" s="3">
        <f t="shared" si="39"/>
        <v>15.217391304347828</v>
      </c>
      <c r="N270" s="1">
        <v>37</v>
      </c>
      <c r="O270" s="3">
        <f t="shared" si="40"/>
        <v>26.811594202898554</v>
      </c>
      <c r="P270" s="3">
        <f t="shared" si="41"/>
        <v>133.85999999999999</v>
      </c>
      <c r="Q270" s="1">
        <v>37</v>
      </c>
      <c r="R270" s="3">
        <f t="shared" si="42"/>
        <v>27.640818765874798</v>
      </c>
      <c r="S270" s="5">
        <v>153</v>
      </c>
      <c r="T270" s="18">
        <v>119</v>
      </c>
      <c r="U270" s="3">
        <f t="shared" si="43"/>
        <v>77.777777777777786</v>
      </c>
      <c r="V270" s="3" t="e">
        <f t="shared" si="44"/>
        <v>#DIV/0!</v>
      </c>
      <c r="W270" s="65"/>
      <c r="X270" s="65"/>
    </row>
    <row r="271" spans="1:24" hidden="1">
      <c r="A271" s="15">
        <v>270</v>
      </c>
      <c r="B271" s="5" t="s">
        <v>275</v>
      </c>
      <c r="C271" s="8" t="s">
        <v>296</v>
      </c>
      <c r="D271" s="5">
        <v>15815</v>
      </c>
      <c r="E271" s="9">
        <f t="shared" si="36"/>
        <v>2846.7</v>
      </c>
      <c r="F271" s="18">
        <v>1564</v>
      </c>
      <c r="G271" s="3">
        <f t="shared" si="37"/>
        <v>54.940808655636353</v>
      </c>
      <c r="H271" s="5">
        <v>290</v>
      </c>
      <c r="I271" s="18">
        <v>265</v>
      </c>
      <c r="J271" s="3">
        <f t="shared" si="38"/>
        <v>91.379310344827587</v>
      </c>
      <c r="K271" s="1">
        <v>204</v>
      </c>
      <c r="L271" s="1">
        <v>22</v>
      </c>
      <c r="M271" s="3">
        <f t="shared" si="39"/>
        <v>10.784313725490197</v>
      </c>
      <c r="N271" s="1">
        <v>0</v>
      </c>
      <c r="O271" s="3">
        <f t="shared" si="40"/>
        <v>0</v>
      </c>
      <c r="P271" s="3">
        <f t="shared" si="41"/>
        <v>197.88</v>
      </c>
      <c r="Q271" s="1">
        <v>37</v>
      </c>
      <c r="R271" s="3">
        <f t="shared" si="42"/>
        <v>18.69820092985648</v>
      </c>
      <c r="S271" s="5">
        <v>264</v>
      </c>
      <c r="T271" s="18">
        <v>165</v>
      </c>
      <c r="U271" s="3">
        <f t="shared" si="43"/>
        <v>62.5</v>
      </c>
      <c r="V271" s="3" t="e">
        <f t="shared" si="44"/>
        <v>#DIV/0!</v>
      </c>
      <c r="W271" s="65"/>
      <c r="X271" s="65"/>
    </row>
    <row r="272" spans="1:24" hidden="1">
      <c r="A272" s="15">
        <v>271</v>
      </c>
      <c r="B272" s="5" t="s">
        <v>275</v>
      </c>
      <c r="C272" s="8" t="s">
        <v>297</v>
      </c>
      <c r="D272" s="5">
        <v>8067</v>
      </c>
      <c r="E272" s="9">
        <f t="shared" si="36"/>
        <v>1452.06</v>
      </c>
      <c r="F272" s="18">
        <v>999</v>
      </c>
      <c r="G272" s="3">
        <f t="shared" si="37"/>
        <v>68.798809966530314</v>
      </c>
      <c r="H272" s="5">
        <v>132</v>
      </c>
      <c r="I272" s="18">
        <v>129</v>
      </c>
      <c r="J272" s="3">
        <f t="shared" si="38"/>
        <v>97.727272727272734</v>
      </c>
      <c r="K272" s="1">
        <v>92</v>
      </c>
      <c r="L272" s="1">
        <v>27</v>
      </c>
      <c r="M272" s="3">
        <f t="shared" si="39"/>
        <v>29.347826086956523</v>
      </c>
      <c r="N272" s="1">
        <v>41</v>
      </c>
      <c r="O272" s="3">
        <f t="shared" si="40"/>
        <v>44.565217391304344</v>
      </c>
      <c r="P272" s="3">
        <f t="shared" si="41"/>
        <v>89.24</v>
      </c>
      <c r="Q272" s="1">
        <v>29</v>
      </c>
      <c r="R272" s="3">
        <f t="shared" si="42"/>
        <v>32.496638278798748</v>
      </c>
      <c r="S272" s="5">
        <v>120</v>
      </c>
      <c r="T272" s="18">
        <v>104</v>
      </c>
      <c r="U272" s="3">
        <f t="shared" si="43"/>
        <v>86.666666666666671</v>
      </c>
      <c r="V272" s="3" t="e">
        <f t="shared" si="44"/>
        <v>#DIV/0!</v>
      </c>
      <c r="W272" s="65"/>
      <c r="X272" s="65"/>
    </row>
    <row r="273" spans="1:24" hidden="1">
      <c r="A273" s="15">
        <v>272</v>
      </c>
      <c r="B273" s="5" t="s">
        <v>275</v>
      </c>
      <c r="C273" s="8" t="s">
        <v>298</v>
      </c>
      <c r="D273" s="5">
        <v>5065</v>
      </c>
      <c r="E273" s="9">
        <f t="shared" si="36"/>
        <v>911.69999999999993</v>
      </c>
      <c r="F273" s="18">
        <v>857</v>
      </c>
      <c r="G273" s="3">
        <f t="shared" si="37"/>
        <v>94.000219370406938</v>
      </c>
      <c r="H273" s="5">
        <v>99</v>
      </c>
      <c r="I273" s="18">
        <v>83</v>
      </c>
      <c r="J273" s="3">
        <f t="shared" si="38"/>
        <v>83.838383838383834</v>
      </c>
      <c r="K273" s="1">
        <v>63</v>
      </c>
      <c r="L273" s="1">
        <v>21</v>
      </c>
      <c r="M273" s="3">
        <f t="shared" si="39"/>
        <v>33.333333333333329</v>
      </c>
      <c r="N273" s="1">
        <v>12</v>
      </c>
      <c r="O273" s="3">
        <f t="shared" si="40"/>
        <v>19.047619047619047</v>
      </c>
      <c r="P273" s="3">
        <f t="shared" si="41"/>
        <v>61.11</v>
      </c>
      <c r="Q273" s="1">
        <v>19</v>
      </c>
      <c r="R273" s="3">
        <f t="shared" si="42"/>
        <v>31.091474390443462</v>
      </c>
      <c r="S273" s="5">
        <v>90</v>
      </c>
      <c r="T273" s="18">
        <v>93</v>
      </c>
      <c r="U273" s="3">
        <f t="shared" si="43"/>
        <v>103.33333333333334</v>
      </c>
      <c r="V273" s="3" t="e">
        <f t="shared" si="44"/>
        <v>#DIV/0!</v>
      </c>
      <c r="W273" s="65"/>
      <c r="X273" s="65"/>
    </row>
    <row r="274" spans="1:24" hidden="1">
      <c r="A274" s="15">
        <v>273</v>
      </c>
      <c r="B274" s="5" t="s">
        <v>275</v>
      </c>
      <c r="C274" s="8" t="s">
        <v>299</v>
      </c>
      <c r="D274" s="5">
        <v>8431</v>
      </c>
      <c r="E274" s="9">
        <f t="shared" si="36"/>
        <v>1517.58</v>
      </c>
      <c r="F274" s="18">
        <v>1548</v>
      </c>
      <c r="G274" s="3">
        <f t="shared" si="37"/>
        <v>102.00450717589848</v>
      </c>
      <c r="H274" s="5">
        <v>160</v>
      </c>
      <c r="I274" s="18">
        <v>171</v>
      </c>
      <c r="J274" s="3">
        <f t="shared" si="38"/>
        <v>106.87500000000001</v>
      </c>
      <c r="K274" s="1">
        <v>122</v>
      </c>
      <c r="L274" s="1">
        <v>34</v>
      </c>
      <c r="M274" s="3">
        <f t="shared" si="39"/>
        <v>27.868852459016392</v>
      </c>
      <c r="N274" s="1">
        <v>95</v>
      </c>
      <c r="O274" s="3">
        <f t="shared" si="40"/>
        <v>77.868852459016395</v>
      </c>
      <c r="P274" s="3">
        <f t="shared" si="41"/>
        <v>118.34</v>
      </c>
      <c r="Q274" s="1">
        <v>34</v>
      </c>
      <c r="R274" s="3">
        <f t="shared" si="42"/>
        <v>28.730775730944735</v>
      </c>
      <c r="S274" s="5">
        <v>146</v>
      </c>
      <c r="T274" s="18">
        <v>170</v>
      </c>
      <c r="U274" s="3">
        <f t="shared" si="43"/>
        <v>116.43835616438356</v>
      </c>
      <c r="V274" s="3" t="e">
        <f t="shared" si="44"/>
        <v>#DIV/0!</v>
      </c>
      <c r="W274" s="65"/>
      <c r="X274" s="65"/>
    </row>
    <row r="275" spans="1:24" hidden="1">
      <c r="A275" s="15">
        <v>274</v>
      </c>
      <c r="B275" s="5" t="s">
        <v>275</v>
      </c>
      <c r="C275" s="8" t="s">
        <v>300</v>
      </c>
      <c r="D275" s="5">
        <v>12725</v>
      </c>
      <c r="E275" s="9">
        <f t="shared" si="36"/>
        <v>2290.5</v>
      </c>
      <c r="F275" s="18">
        <v>1362</v>
      </c>
      <c r="G275" s="3">
        <f t="shared" si="37"/>
        <v>59.462999345121148</v>
      </c>
      <c r="H275" s="5">
        <v>187</v>
      </c>
      <c r="I275" s="18">
        <v>169</v>
      </c>
      <c r="J275" s="3">
        <f t="shared" si="38"/>
        <v>90.37433155080214</v>
      </c>
      <c r="K275" s="1">
        <v>132</v>
      </c>
      <c r="L275" s="1">
        <v>51</v>
      </c>
      <c r="M275" s="3">
        <f t="shared" si="39"/>
        <v>38.636363636363633</v>
      </c>
      <c r="N275" s="1">
        <v>95</v>
      </c>
      <c r="O275" s="3">
        <f t="shared" si="40"/>
        <v>71.969696969696969</v>
      </c>
      <c r="P275" s="3">
        <f t="shared" si="41"/>
        <v>128.04</v>
      </c>
      <c r="Q275" s="1">
        <v>44</v>
      </c>
      <c r="R275" s="3">
        <f t="shared" si="42"/>
        <v>34.364261168384878</v>
      </c>
      <c r="S275" s="5">
        <v>170</v>
      </c>
      <c r="T275" s="18">
        <v>168</v>
      </c>
      <c r="U275" s="3">
        <f t="shared" si="43"/>
        <v>98.82352941176471</v>
      </c>
      <c r="V275" s="3" t="e">
        <f t="shared" si="44"/>
        <v>#DIV/0!</v>
      </c>
      <c r="W275" s="65"/>
      <c r="X275" s="65"/>
    </row>
    <row r="276" spans="1:24" hidden="1">
      <c r="A276" s="15">
        <v>275</v>
      </c>
      <c r="B276" s="5" t="s">
        <v>275</v>
      </c>
      <c r="C276" s="8" t="s">
        <v>301</v>
      </c>
      <c r="D276" s="5">
        <v>6004</v>
      </c>
      <c r="E276" s="9">
        <f t="shared" si="36"/>
        <v>1080.72</v>
      </c>
      <c r="F276" s="18">
        <v>1127</v>
      </c>
      <c r="G276" s="3">
        <f t="shared" si="37"/>
        <v>104.28233029831964</v>
      </c>
      <c r="H276" s="5">
        <v>120</v>
      </c>
      <c r="I276" s="18">
        <v>123</v>
      </c>
      <c r="J276" s="3">
        <f t="shared" si="38"/>
        <v>102.49999999999999</v>
      </c>
      <c r="K276" s="1">
        <v>95</v>
      </c>
      <c r="L276" s="1">
        <v>24</v>
      </c>
      <c r="M276" s="3">
        <f t="shared" si="39"/>
        <v>25.263157894736842</v>
      </c>
      <c r="N276" s="1">
        <v>48</v>
      </c>
      <c r="O276" s="3">
        <f t="shared" si="40"/>
        <v>50.526315789473685</v>
      </c>
      <c r="P276" s="3">
        <f t="shared" si="41"/>
        <v>92.149999999999991</v>
      </c>
      <c r="Q276" s="1">
        <v>27</v>
      </c>
      <c r="R276" s="3">
        <f t="shared" si="42"/>
        <v>29.300054259359744</v>
      </c>
      <c r="S276" s="5">
        <v>108</v>
      </c>
      <c r="T276" s="18">
        <v>129</v>
      </c>
      <c r="U276" s="3">
        <f t="shared" si="43"/>
        <v>119.44444444444444</v>
      </c>
      <c r="V276" s="3" t="e">
        <f t="shared" si="44"/>
        <v>#DIV/0!</v>
      </c>
      <c r="W276" s="65"/>
      <c r="X276" s="65"/>
    </row>
    <row r="277" spans="1:24" hidden="1">
      <c r="A277" s="15">
        <v>276</v>
      </c>
      <c r="B277" s="5" t="s">
        <v>275</v>
      </c>
      <c r="C277" s="8" t="s">
        <v>302</v>
      </c>
      <c r="D277" s="5">
        <v>9577</v>
      </c>
      <c r="E277" s="9">
        <f t="shared" si="36"/>
        <v>1723.86</v>
      </c>
      <c r="F277" s="18">
        <v>1429</v>
      </c>
      <c r="G277" s="3">
        <f t="shared" si="37"/>
        <v>82.895362732472478</v>
      </c>
      <c r="H277" s="5">
        <v>187</v>
      </c>
      <c r="I277" s="18">
        <v>178</v>
      </c>
      <c r="J277" s="3">
        <f t="shared" si="38"/>
        <v>95.18716577540107</v>
      </c>
      <c r="K277" s="1">
        <v>131</v>
      </c>
      <c r="L277" s="1">
        <v>40</v>
      </c>
      <c r="M277" s="3">
        <f t="shared" si="39"/>
        <v>30.534351145038169</v>
      </c>
      <c r="N277" s="1">
        <v>85</v>
      </c>
      <c r="O277" s="3">
        <f t="shared" si="40"/>
        <v>64.885496183206101</v>
      </c>
      <c r="P277" s="3">
        <f t="shared" si="41"/>
        <v>127.07</v>
      </c>
      <c r="Q277" s="1">
        <v>33</v>
      </c>
      <c r="R277" s="3">
        <f t="shared" si="42"/>
        <v>25.969937829542772</v>
      </c>
      <c r="S277" s="5">
        <v>170</v>
      </c>
      <c r="T277" s="18">
        <v>173</v>
      </c>
      <c r="U277" s="3">
        <f t="shared" si="43"/>
        <v>101.76470588235293</v>
      </c>
      <c r="V277" s="3" t="e">
        <f t="shared" si="44"/>
        <v>#DIV/0!</v>
      </c>
      <c r="W277" s="65"/>
      <c r="X277" s="65"/>
    </row>
    <row r="278" spans="1:24" hidden="1">
      <c r="A278" s="15">
        <v>277</v>
      </c>
      <c r="B278" s="5" t="s">
        <v>275</v>
      </c>
      <c r="C278" s="8" t="s">
        <v>303</v>
      </c>
      <c r="D278" s="5">
        <v>7447</v>
      </c>
      <c r="E278" s="9">
        <f t="shared" si="36"/>
        <v>1340.46</v>
      </c>
      <c r="F278" s="18">
        <v>1293</v>
      </c>
      <c r="G278" s="3">
        <f t="shared" si="37"/>
        <v>96.459424376706508</v>
      </c>
      <c r="H278" s="5">
        <v>147</v>
      </c>
      <c r="I278" s="18">
        <v>146</v>
      </c>
      <c r="J278" s="3">
        <f t="shared" si="38"/>
        <v>99.319727891156461</v>
      </c>
      <c r="K278" s="1">
        <v>110</v>
      </c>
      <c r="L278" s="1">
        <v>43</v>
      </c>
      <c r="M278" s="3">
        <f t="shared" si="39"/>
        <v>39.090909090909093</v>
      </c>
      <c r="N278" s="1">
        <v>82</v>
      </c>
      <c r="O278" s="3">
        <f t="shared" si="40"/>
        <v>74.545454545454547</v>
      </c>
      <c r="P278" s="3">
        <f t="shared" si="41"/>
        <v>106.7</v>
      </c>
      <c r="Q278" s="1">
        <v>33</v>
      </c>
      <c r="R278" s="3">
        <f t="shared" si="42"/>
        <v>30.927835051546392</v>
      </c>
      <c r="S278" s="5">
        <v>134</v>
      </c>
      <c r="T278" s="18">
        <v>144</v>
      </c>
      <c r="U278" s="3">
        <f t="shared" si="43"/>
        <v>107.46268656716418</v>
      </c>
      <c r="V278" s="3" t="e">
        <f t="shared" si="44"/>
        <v>#DIV/0!</v>
      </c>
      <c r="W278" s="65"/>
      <c r="X278" s="65"/>
    </row>
    <row r="279" spans="1:24" hidden="1">
      <c r="A279" s="15">
        <v>278</v>
      </c>
      <c r="B279" s="5" t="s">
        <v>275</v>
      </c>
      <c r="C279" s="8" t="s">
        <v>304</v>
      </c>
      <c r="D279" s="5">
        <v>8122</v>
      </c>
      <c r="E279" s="9">
        <f t="shared" si="36"/>
        <v>1461.96</v>
      </c>
      <c r="F279" s="18">
        <v>1150</v>
      </c>
      <c r="G279" s="3">
        <f t="shared" si="37"/>
        <v>78.661522887083095</v>
      </c>
      <c r="H279" s="5">
        <v>156</v>
      </c>
      <c r="I279" s="18">
        <v>151</v>
      </c>
      <c r="J279" s="3">
        <f t="shared" si="38"/>
        <v>96.794871794871796</v>
      </c>
      <c r="K279" s="1">
        <v>111</v>
      </c>
      <c r="L279" s="1">
        <v>34</v>
      </c>
      <c r="M279" s="3">
        <f t="shared" si="39"/>
        <v>30.630630630630627</v>
      </c>
      <c r="N279" s="1">
        <v>49</v>
      </c>
      <c r="O279" s="3">
        <f t="shared" si="40"/>
        <v>44.144144144144143</v>
      </c>
      <c r="P279" s="3">
        <f t="shared" si="41"/>
        <v>107.67</v>
      </c>
      <c r="Q279" s="1">
        <v>37</v>
      </c>
      <c r="R279" s="3">
        <f t="shared" si="42"/>
        <v>34.364261168384878</v>
      </c>
      <c r="S279" s="5">
        <v>142</v>
      </c>
      <c r="T279" s="18">
        <v>143</v>
      </c>
      <c r="U279" s="3">
        <f t="shared" si="43"/>
        <v>100.70422535211267</v>
      </c>
      <c r="V279" s="3" t="e">
        <f t="shared" si="44"/>
        <v>#DIV/0!</v>
      </c>
      <c r="W279" s="65"/>
      <c r="X279" s="65"/>
    </row>
    <row r="280" spans="1:24" hidden="1">
      <c r="A280" s="15">
        <v>279</v>
      </c>
      <c r="B280" s="5" t="s">
        <v>275</v>
      </c>
      <c r="C280" s="8" t="s">
        <v>305</v>
      </c>
      <c r="D280" s="5">
        <v>6900</v>
      </c>
      <c r="E280" s="9">
        <f t="shared" si="36"/>
        <v>1242</v>
      </c>
      <c r="F280" s="18">
        <v>1066</v>
      </c>
      <c r="G280" s="3">
        <f t="shared" si="37"/>
        <v>85.829307568438011</v>
      </c>
      <c r="H280" s="5">
        <v>144</v>
      </c>
      <c r="I280" s="18">
        <v>148</v>
      </c>
      <c r="J280" s="3">
        <f t="shared" si="38"/>
        <v>102.77777777777777</v>
      </c>
      <c r="K280" s="1">
        <v>93</v>
      </c>
      <c r="L280" s="1">
        <v>28</v>
      </c>
      <c r="M280" s="3">
        <f t="shared" si="39"/>
        <v>30.107526881720432</v>
      </c>
      <c r="N280" s="1">
        <v>0</v>
      </c>
      <c r="O280" s="3">
        <f t="shared" si="40"/>
        <v>0</v>
      </c>
      <c r="P280" s="3">
        <f t="shared" si="41"/>
        <v>90.21</v>
      </c>
      <c r="Q280" s="1">
        <v>25</v>
      </c>
      <c r="R280" s="3">
        <f t="shared" si="42"/>
        <v>27.713113845471682</v>
      </c>
      <c r="S280" s="5">
        <v>131</v>
      </c>
      <c r="T280" s="18">
        <v>127</v>
      </c>
      <c r="U280" s="3">
        <f t="shared" si="43"/>
        <v>96.946564885496173</v>
      </c>
      <c r="V280" s="3" t="e">
        <f t="shared" si="44"/>
        <v>#DIV/0!</v>
      </c>
      <c r="W280" s="65"/>
      <c r="X280" s="65"/>
    </row>
    <row r="281" spans="1:24" hidden="1">
      <c r="A281" s="15">
        <v>280</v>
      </c>
      <c r="B281" s="5" t="s">
        <v>275</v>
      </c>
      <c r="C281" s="8" t="s">
        <v>306</v>
      </c>
      <c r="D281" s="5">
        <v>12190</v>
      </c>
      <c r="E281" s="9">
        <f t="shared" si="36"/>
        <v>2194.1999999999998</v>
      </c>
      <c r="F281" s="18">
        <v>1469</v>
      </c>
      <c r="G281" s="3">
        <f t="shared" si="37"/>
        <v>66.949229787621917</v>
      </c>
      <c r="H281" s="5">
        <v>242</v>
      </c>
      <c r="I281" s="18">
        <v>204</v>
      </c>
      <c r="J281" s="3">
        <f t="shared" si="38"/>
        <v>84.297520661157023</v>
      </c>
      <c r="K281" s="1">
        <v>151</v>
      </c>
      <c r="L281" s="1">
        <v>21</v>
      </c>
      <c r="M281" s="3">
        <f t="shared" si="39"/>
        <v>13.90728476821192</v>
      </c>
      <c r="N281" s="1">
        <v>30</v>
      </c>
      <c r="O281" s="3">
        <f t="shared" si="40"/>
        <v>19.867549668874172</v>
      </c>
      <c r="P281" s="3">
        <f t="shared" si="41"/>
        <v>146.47</v>
      </c>
      <c r="Q281" s="1">
        <v>36</v>
      </c>
      <c r="R281" s="3">
        <f t="shared" si="42"/>
        <v>24.578411961493821</v>
      </c>
      <c r="S281" s="5">
        <v>223</v>
      </c>
      <c r="T281" s="18">
        <v>192</v>
      </c>
      <c r="U281" s="3">
        <f t="shared" si="43"/>
        <v>86.098654708520186</v>
      </c>
      <c r="V281" s="3" t="e">
        <f t="shared" si="44"/>
        <v>#DIV/0!</v>
      </c>
      <c r="W281" s="65"/>
      <c r="X281" s="65"/>
    </row>
    <row r="282" spans="1:24" hidden="1">
      <c r="A282" s="15">
        <v>281</v>
      </c>
      <c r="B282" s="5" t="s">
        <v>275</v>
      </c>
      <c r="C282" s="8" t="s">
        <v>307</v>
      </c>
      <c r="D282" s="5">
        <v>11310</v>
      </c>
      <c r="E282" s="9">
        <f t="shared" si="36"/>
        <v>2035.8</v>
      </c>
      <c r="F282" s="18">
        <v>1398</v>
      </c>
      <c r="G282" s="3">
        <f t="shared" si="37"/>
        <v>68.670792808723846</v>
      </c>
      <c r="H282" s="5">
        <v>211</v>
      </c>
      <c r="I282" s="18">
        <v>122</v>
      </c>
      <c r="J282" s="3">
        <f t="shared" si="38"/>
        <v>57.81990521327014</v>
      </c>
      <c r="K282" s="1">
        <v>82</v>
      </c>
      <c r="L282" s="1">
        <v>13</v>
      </c>
      <c r="M282" s="3">
        <f t="shared" si="39"/>
        <v>15.853658536585366</v>
      </c>
      <c r="N282" s="1">
        <v>47</v>
      </c>
      <c r="O282" s="3">
        <f t="shared" si="40"/>
        <v>57.317073170731703</v>
      </c>
      <c r="P282" s="3">
        <f t="shared" si="41"/>
        <v>79.539999999999992</v>
      </c>
      <c r="Q282" s="1">
        <v>21</v>
      </c>
      <c r="R282" s="3">
        <f t="shared" si="42"/>
        <v>26.401810409856679</v>
      </c>
      <c r="S282" s="5">
        <v>187</v>
      </c>
      <c r="T282" s="18">
        <v>134</v>
      </c>
      <c r="U282" s="3">
        <f t="shared" si="43"/>
        <v>71.657754010695186</v>
      </c>
      <c r="V282" s="3" t="e">
        <f t="shared" si="44"/>
        <v>#DIV/0!</v>
      </c>
      <c r="W282" s="65"/>
      <c r="X282" s="65"/>
    </row>
    <row r="283" spans="1:24" hidden="1">
      <c r="A283" s="23">
        <v>282</v>
      </c>
      <c r="B283" s="24" t="s">
        <v>275</v>
      </c>
      <c r="C283" s="30" t="s">
        <v>308</v>
      </c>
      <c r="D283" s="24">
        <v>10660</v>
      </c>
      <c r="E283" s="31">
        <f t="shared" ref="E283:E332" si="45">D283*18%</f>
        <v>1918.8</v>
      </c>
      <c r="F283" s="27">
        <v>1837</v>
      </c>
      <c r="G283" s="28">
        <f t="shared" ref="G283:G332" si="46">F283/E283*100</f>
        <v>95.736918907650619</v>
      </c>
      <c r="H283" s="24">
        <v>233</v>
      </c>
      <c r="I283" s="27">
        <v>142</v>
      </c>
      <c r="J283" s="28">
        <f t="shared" ref="J283:J332" si="47">I283/H283*100</f>
        <v>60.944206008583691</v>
      </c>
      <c r="K283" s="26">
        <v>93</v>
      </c>
      <c r="L283" s="26">
        <v>16</v>
      </c>
      <c r="M283" s="28">
        <f t="shared" si="39"/>
        <v>17.20430107526882</v>
      </c>
      <c r="N283" s="26">
        <v>19</v>
      </c>
      <c r="O283" s="28">
        <f t="shared" si="40"/>
        <v>20.43010752688172</v>
      </c>
      <c r="P283" s="28">
        <f t="shared" si="41"/>
        <v>90.21</v>
      </c>
      <c r="Q283" s="26">
        <v>7</v>
      </c>
      <c r="R283" s="28">
        <f t="shared" si="42"/>
        <v>7.75967187673207</v>
      </c>
      <c r="S283" s="24">
        <v>212</v>
      </c>
      <c r="T283" s="27">
        <v>39</v>
      </c>
      <c r="U283" s="28">
        <f t="shared" si="43"/>
        <v>18.39622641509434</v>
      </c>
      <c r="V283" s="3" t="e">
        <f t="shared" si="44"/>
        <v>#DIV/0!</v>
      </c>
      <c r="W283" s="66"/>
      <c r="X283" s="66"/>
    </row>
    <row r="284" spans="1:24" hidden="1">
      <c r="A284" s="23">
        <v>283</v>
      </c>
      <c r="B284" s="24" t="s">
        <v>275</v>
      </c>
      <c r="C284" s="30" t="s">
        <v>309</v>
      </c>
      <c r="D284" s="24">
        <v>11404</v>
      </c>
      <c r="E284" s="31">
        <f t="shared" si="45"/>
        <v>2052.7199999999998</v>
      </c>
      <c r="F284" s="27">
        <v>1758</v>
      </c>
      <c r="G284" s="28">
        <f t="shared" si="46"/>
        <v>85.642464632292771</v>
      </c>
      <c r="H284" s="24">
        <v>250</v>
      </c>
      <c r="I284" s="27">
        <v>114</v>
      </c>
      <c r="J284" s="28">
        <f t="shared" si="47"/>
        <v>45.6</v>
      </c>
      <c r="K284" s="26">
        <v>60</v>
      </c>
      <c r="L284" s="26">
        <v>0</v>
      </c>
      <c r="M284" s="28">
        <f t="shared" si="39"/>
        <v>0</v>
      </c>
      <c r="N284" s="26">
        <v>1</v>
      </c>
      <c r="O284" s="28">
        <f t="shared" si="40"/>
        <v>1.6666666666666667</v>
      </c>
      <c r="P284" s="28">
        <f t="shared" si="41"/>
        <v>58.199999999999996</v>
      </c>
      <c r="Q284" s="26">
        <v>4</v>
      </c>
      <c r="R284" s="28">
        <f t="shared" si="42"/>
        <v>6.8728522336769764</v>
      </c>
      <c r="S284" s="24">
        <v>228</v>
      </c>
      <c r="T284" s="27">
        <v>46</v>
      </c>
      <c r="U284" s="28">
        <f t="shared" si="43"/>
        <v>20.175438596491226</v>
      </c>
      <c r="V284" s="3" t="e">
        <f t="shared" si="44"/>
        <v>#DIV/0!</v>
      </c>
      <c r="W284" s="66"/>
      <c r="X284" s="66"/>
    </row>
    <row r="285" spans="1:24" hidden="1">
      <c r="A285" s="15">
        <v>284</v>
      </c>
      <c r="B285" s="5" t="s">
        <v>275</v>
      </c>
      <c r="C285" s="8" t="s">
        <v>310</v>
      </c>
      <c r="D285" s="5">
        <v>12100</v>
      </c>
      <c r="E285" s="9">
        <f t="shared" si="45"/>
        <v>2178</v>
      </c>
      <c r="F285" s="18">
        <v>1538</v>
      </c>
      <c r="G285" s="3">
        <f t="shared" si="46"/>
        <v>70.615243342516067</v>
      </c>
      <c r="H285" s="5">
        <v>220</v>
      </c>
      <c r="I285" s="18">
        <v>206</v>
      </c>
      <c r="J285" s="3">
        <f t="shared" si="47"/>
        <v>93.63636363636364</v>
      </c>
      <c r="K285" s="1">
        <v>167</v>
      </c>
      <c r="L285" s="1">
        <v>36</v>
      </c>
      <c r="M285" s="3">
        <f t="shared" si="39"/>
        <v>21.556886227544911</v>
      </c>
      <c r="N285" s="1">
        <v>0</v>
      </c>
      <c r="O285" s="3">
        <f t="shared" si="40"/>
        <v>0</v>
      </c>
      <c r="P285" s="3">
        <f t="shared" si="41"/>
        <v>161.99</v>
      </c>
      <c r="Q285" s="1">
        <v>51</v>
      </c>
      <c r="R285" s="3">
        <f t="shared" si="42"/>
        <v>31.483424902771773</v>
      </c>
      <c r="S285" s="5">
        <v>200</v>
      </c>
      <c r="T285" s="18">
        <v>190</v>
      </c>
      <c r="U285" s="3">
        <f t="shared" si="43"/>
        <v>95</v>
      </c>
      <c r="V285" s="3" t="e">
        <f t="shared" si="44"/>
        <v>#DIV/0!</v>
      </c>
      <c r="W285" s="65"/>
      <c r="X285" s="65"/>
    </row>
    <row r="286" spans="1:24" hidden="1">
      <c r="A286" s="15">
        <v>285</v>
      </c>
      <c r="B286" s="5" t="s">
        <v>275</v>
      </c>
      <c r="C286" s="8" t="s">
        <v>311</v>
      </c>
      <c r="D286" s="5">
        <v>12927</v>
      </c>
      <c r="E286" s="9">
        <f t="shared" si="45"/>
        <v>2326.86</v>
      </c>
      <c r="F286" s="18">
        <v>1898</v>
      </c>
      <c r="G286" s="3">
        <f t="shared" si="46"/>
        <v>81.569153279526901</v>
      </c>
      <c r="H286" s="5">
        <v>216</v>
      </c>
      <c r="I286" s="18">
        <v>239</v>
      </c>
      <c r="J286" s="3">
        <f t="shared" si="47"/>
        <v>110.64814814814814</v>
      </c>
      <c r="K286" s="1">
        <v>199</v>
      </c>
      <c r="L286" s="1">
        <v>47</v>
      </c>
      <c r="M286" s="3">
        <f t="shared" si="39"/>
        <v>23.618090452261306</v>
      </c>
      <c r="N286" s="1">
        <v>0</v>
      </c>
      <c r="O286" s="3">
        <f t="shared" si="40"/>
        <v>0</v>
      </c>
      <c r="P286" s="3">
        <f t="shared" si="41"/>
        <v>193.03</v>
      </c>
      <c r="Q286" s="1">
        <v>56</v>
      </c>
      <c r="R286" s="3">
        <f t="shared" si="42"/>
        <v>29.011034554214373</v>
      </c>
      <c r="S286" s="5">
        <v>195</v>
      </c>
      <c r="T286" s="18">
        <v>197</v>
      </c>
      <c r="U286" s="3">
        <f t="shared" si="43"/>
        <v>101.02564102564102</v>
      </c>
      <c r="V286" s="3" t="e">
        <f t="shared" si="44"/>
        <v>#DIV/0!</v>
      </c>
      <c r="W286" s="65"/>
      <c r="X286" s="65"/>
    </row>
    <row r="287" spans="1:24" hidden="1">
      <c r="A287" s="15">
        <v>342</v>
      </c>
      <c r="B287" s="5" t="s">
        <v>369</v>
      </c>
      <c r="C287" s="8" t="s">
        <v>370</v>
      </c>
      <c r="D287" s="8">
        <f>10808-446</f>
        <v>10362</v>
      </c>
      <c r="E287" s="9">
        <f t="shared" si="45"/>
        <v>1865.1599999999999</v>
      </c>
      <c r="F287" s="18">
        <v>1332</v>
      </c>
      <c r="G287" s="3">
        <f t="shared" si="46"/>
        <v>71.414784790580981</v>
      </c>
      <c r="H287" s="2">
        <v>131</v>
      </c>
      <c r="I287" s="18">
        <v>130</v>
      </c>
      <c r="J287" s="3">
        <f t="shared" si="47"/>
        <v>99.236641221374043</v>
      </c>
      <c r="K287" s="1">
        <v>93</v>
      </c>
      <c r="L287" s="1">
        <v>24</v>
      </c>
      <c r="M287" s="3">
        <f t="shared" si="39"/>
        <v>25.806451612903224</v>
      </c>
      <c r="N287" s="1">
        <v>58</v>
      </c>
      <c r="O287" s="3">
        <f t="shared" si="40"/>
        <v>62.365591397849464</v>
      </c>
      <c r="P287" s="3">
        <f t="shared" si="41"/>
        <v>90.21</v>
      </c>
      <c r="Q287" s="1">
        <v>25</v>
      </c>
      <c r="R287" s="3">
        <f t="shared" si="42"/>
        <v>27.713113845471682</v>
      </c>
      <c r="S287" s="2">
        <v>125</v>
      </c>
      <c r="T287" s="18">
        <v>125</v>
      </c>
      <c r="U287" s="3">
        <f t="shared" si="43"/>
        <v>100</v>
      </c>
      <c r="V287" s="3" t="e">
        <f t="shared" si="44"/>
        <v>#DIV/0!</v>
      </c>
      <c r="W287" s="65"/>
      <c r="X287" s="65"/>
    </row>
    <row r="288" spans="1:24" hidden="1">
      <c r="A288" s="15">
        <v>343</v>
      </c>
      <c r="B288" s="5" t="s">
        <v>369</v>
      </c>
      <c r="C288" s="8" t="s">
        <v>371</v>
      </c>
      <c r="D288" s="8">
        <v>8180</v>
      </c>
      <c r="E288" s="9">
        <f t="shared" si="45"/>
        <v>1472.3999999999999</v>
      </c>
      <c r="F288" s="18">
        <v>1538</v>
      </c>
      <c r="G288" s="3">
        <f t="shared" si="46"/>
        <v>104.45531105677806</v>
      </c>
      <c r="H288" s="2">
        <v>118</v>
      </c>
      <c r="I288" s="18">
        <v>133</v>
      </c>
      <c r="J288" s="3">
        <f t="shared" si="47"/>
        <v>112.71186440677967</v>
      </c>
      <c r="K288" s="1">
        <v>81</v>
      </c>
      <c r="L288" s="1">
        <v>17</v>
      </c>
      <c r="M288" s="3">
        <f t="shared" si="39"/>
        <v>20.987654320987652</v>
      </c>
      <c r="N288" s="1">
        <v>57</v>
      </c>
      <c r="O288" s="3">
        <f t="shared" si="40"/>
        <v>70.370370370370367</v>
      </c>
      <c r="P288" s="3">
        <f t="shared" si="41"/>
        <v>78.569999999999993</v>
      </c>
      <c r="Q288" s="1">
        <v>15</v>
      </c>
      <c r="R288" s="3">
        <f t="shared" si="42"/>
        <v>19.091256204658269</v>
      </c>
      <c r="S288" s="2">
        <v>106</v>
      </c>
      <c r="T288" s="18">
        <v>96</v>
      </c>
      <c r="U288" s="3">
        <f t="shared" si="43"/>
        <v>90.566037735849065</v>
      </c>
      <c r="V288" s="3" t="e">
        <f t="shared" si="44"/>
        <v>#DIV/0!</v>
      </c>
      <c r="W288" s="65"/>
      <c r="X288" s="65"/>
    </row>
    <row r="289" spans="1:24" hidden="1">
      <c r="A289" s="15">
        <v>344</v>
      </c>
      <c r="B289" s="5" t="s">
        <v>369</v>
      </c>
      <c r="C289" s="8" t="s">
        <v>372</v>
      </c>
      <c r="D289" s="8">
        <v>7226</v>
      </c>
      <c r="E289" s="9">
        <f t="shared" si="45"/>
        <v>1300.68</v>
      </c>
      <c r="F289" s="18">
        <v>1114</v>
      </c>
      <c r="G289" s="3">
        <f t="shared" si="46"/>
        <v>85.647507457637545</v>
      </c>
      <c r="H289" s="2">
        <v>91</v>
      </c>
      <c r="I289" s="18">
        <v>87</v>
      </c>
      <c r="J289" s="3">
        <f t="shared" si="47"/>
        <v>95.604395604395606</v>
      </c>
      <c r="K289" s="1">
        <v>57</v>
      </c>
      <c r="L289" s="1">
        <v>26</v>
      </c>
      <c r="M289" s="3">
        <f t="shared" si="39"/>
        <v>45.614035087719294</v>
      </c>
      <c r="N289" s="1">
        <v>41</v>
      </c>
      <c r="O289" s="3">
        <f t="shared" si="40"/>
        <v>71.929824561403507</v>
      </c>
      <c r="P289" s="3">
        <f t="shared" si="41"/>
        <v>55.29</v>
      </c>
      <c r="Q289" s="1">
        <v>18</v>
      </c>
      <c r="R289" s="3">
        <f t="shared" si="42"/>
        <v>32.555615843733044</v>
      </c>
      <c r="S289" s="2">
        <v>81</v>
      </c>
      <c r="T289" s="18">
        <v>77</v>
      </c>
      <c r="U289" s="3">
        <f t="shared" si="43"/>
        <v>95.061728395061735</v>
      </c>
      <c r="V289" s="3" t="e">
        <f t="shared" si="44"/>
        <v>#DIV/0!</v>
      </c>
      <c r="W289" s="65"/>
      <c r="X289" s="65"/>
    </row>
    <row r="290" spans="1:24" hidden="1">
      <c r="A290" s="15">
        <v>345</v>
      </c>
      <c r="B290" s="5" t="s">
        <v>369</v>
      </c>
      <c r="C290" s="8" t="s">
        <v>373</v>
      </c>
      <c r="D290" s="8">
        <v>9116</v>
      </c>
      <c r="E290" s="9">
        <f t="shared" si="45"/>
        <v>1640.8799999999999</v>
      </c>
      <c r="F290" s="18">
        <v>949</v>
      </c>
      <c r="G290" s="3">
        <f t="shared" si="46"/>
        <v>57.834820340305207</v>
      </c>
      <c r="H290" s="2">
        <v>101</v>
      </c>
      <c r="I290" s="18">
        <v>96</v>
      </c>
      <c r="J290" s="3">
        <f t="shared" si="47"/>
        <v>95.049504950495049</v>
      </c>
      <c r="K290" s="1">
        <v>74</v>
      </c>
      <c r="L290" s="1">
        <v>19</v>
      </c>
      <c r="M290" s="3">
        <f t="shared" si="39"/>
        <v>25.675675675675674</v>
      </c>
      <c r="N290" s="1">
        <v>38</v>
      </c>
      <c r="O290" s="3">
        <f t="shared" si="40"/>
        <v>51.351351351351347</v>
      </c>
      <c r="P290" s="3">
        <f t="shared" si="41"/>
        <v>71.78</v>
      </c>
      <c r="Q290" s="1">
        <v>26</v>
      </c>
      <c r="R290" s="3">
        <f t="shared" si="42"/>
        <v>36.221788799108381</v>
      </c>
      <c r="S290" s="2">
        <v>94</v>
      </c>
      <c r="T290" s="18">
        <v>99</v>
      </c>
      <c r="U290" s="3">
        <f t="shared" si="43"/>
        <v>105.31914893617021</v>
      </c>
      <c r="V290" s="3" t="e">
        <f t="shared" si="44"/>
        <v>#DIV/0!</v>
      </c>
      <c r="W290" s="65"/>
      <c r="X290" s="65"/>
    </row>
    <row r="291" spans="1:24" hidden="1">
      <c r="A291" s="15">
        <v>346</v>
      </c>
      <c r="B291" s="5" t="s">
        <v>369</v>
      </c>
      <c r="C291" s="8" t="s">
        <v>374</v>
      </c>
      <c r="D291" s="8">
        <v>7703</v>
      </c>
      <c r="E291" s="9">
        <f t="shared" si="45"/>
        <v>1386.54</v>
      </c>
      <c r="F291" s="18">
        <v>1435</v>
      </c>
      <c r="G291" s="3">
        <f t="shared" si="46"/>
        <v>103.49503079608233</v>
      </c>
      <c r="H291" s="2">
        <v>105</v>
      </c>
      <c r="I291" s="18">
        <v>102</v>
      </c>
      <c r="J291" s="3">
        <f t="shared" si="47"/>
        <v>97.142857142857139</v>
      </c>
      <c r="K291" s="1">
        <v>79</v>
      </c>
      <c r="L291" s="1">
        <v>19</v>
      </c>
      <c r="M291" s="3">
        <f t="shared" si="39"/>
        <v>24.050632911392405</v>
      </c>
      <c r="N291" s="1">
        <v>53</v>
      </c>
      <c r="O291" s="3">
        <f t="shared" si="40"/>
        <v>67.088607594936718</v>
      </c>
      <c r="P291" s="3">
        <f t="shared" si="41"/>
        <v>76.63</v>
      </c>
      <c r="Q291" s="1">
        <v>16</v>
      </c>
      <c r="R291" s="3">
        <f t="shared" si="42"/>
        <v>20.879551089651574</v>
      </c>
      <c r="S291" s="2">
        <v>94</v>
      </c>
      <c r="T291" s="18">
        <v>72</v>
      </c>
      <c r="U291" s="3">
        <f t="shared" si="43"/>
        <v>76.59574468085107</v>
      </c>
      <c r="V291" s="3" t="e">
        <f t="shared" si="44"/>
        <v>#DIV/0!</v>
      </c>
      <c r="W291" s="65"/>
      <c r="X291" s="65"/>
    </row>
    <row r="292" spans="1:24" hidden="1">
      <c r="A292" s="15">
        <v>347</v>
      </c>
      <c r="B292" s="5" t="s">
        <v>369</v>
      </c>
      <c r="C292" s="8" t="s">
        <v>375</v>
      </c>
      <c r="D292" s="8">
        <v>4638</v>
      </c>
      <c r="E292" s="9">
        <f t="shared" si="45"/>
        <v>834.83999999999992</v>
      </c>
      <c r="F292" s="18">
        <v>833</v>
      </c>
      <c r="G292" s="3">
        <f t="shared" si="46"/>
        <v>99.779598485937441</v>
      </c>
      <c r="H292" s="2">
        <v>54</v>
      </c>
      <c r="I292" s="18">
        <v>56</v>
      </c>
      <c r="J292" s="3">
        <f t="shared" si="47"/>
        <v>103.7037037037037</v>
      </c>
      <c r="K292" s="1">
        <v>32</v>
      </c>
      <c r="L292" s="1">
        <v>1</v>
      </c>
      <c r="M292" s="3">
        <f t="shared" si="39"/>
        <v>3.125</v>
      </c>
      <c r="N292" s="1">
        <v>0</v>
      </c>
      <c r="O292" s="3">
        <f t="shared" si="40"/>
        <v>0</v>
      </c>
      <c r="P292" s="3">
        <f t="shared" si="41"/>
        <v>31.04</v>
      </c>
      <c r="Q292" s="1">
        <v>3</v>
      </c>
      <c r="R292" s="3">
        <f t="shared" si="42"/>
        <v>9.6649484536082486</v>
      </c>
      <c r="S292" s="2">
        <v>50</v>
      </c>
      <c r="T292" s="18">
        <v>37</v>
      </c>
      <c r="U292" s="3">
        <f t="shared" si="43"/>
        <v>74</v>
      </c>
      <c r="V292" s="3" t="e">
        <f t="shared" si="44"/>
        <v>#DIV/0!</v>
      </c>
      <c r="W292" s="65"/>
      <c r="X292" s="65"/>
    </row>
    <row r="293" spans="1:24" hidden="1">
      <c r="A293" s="15">
        <v>348</v>
      </c>
      <c r="B293" s="5" t="s">
        <v>369</v>
      </c>
      <c r="C293" s="8" t="s">
        <v>376</v>
      </c>
      <c r="D293" s="8">
        <v>8505</v>
      </c>
      <c r="E293" s="9">
        <f t="shared" si="45"/>
        <v>1530.8999999999999</v>
      </c>
      <c r="F293" s="18">
        <v>1392</v>
      </c>
      <c r="G293" s="3">
        <f t="shared" si="46"/>
        <v>90.92690574172056</v>
      </c>
      <c r="H293" s="2">
        <v>101</v>
      </c>
      <c r="I293" s="18">
        <v>96</v>
      </c>
      <c r="J293" s="3">
        <f t="shared" si="47"/>
        <v>95.049504950495049</v>
      </c>
      <c r="K293" s="1">
        <v>67</v>
      </c>
      <c r="L293" s="1">
        <v>25</v>
      </c>
      <c r="M293" s="3">
        <f t="shared" si="39"/>
        <v>37.313432835820898</v>
      </c>
      <c r="N293" s="1">
        <v>45</v>
      </c>
      <c r="O293" s="3">
        <f t="shared" si="40"/>
        <v>67.164179104477611</v>
      </c>
      <c r="P293" s="3">
        <f t="shared" si="41"/>
        <v>64.989999999999995</v>
      </c>
      <c r="Q293" s="1">
        <v>20</v>
      </c>
      <c r="R293" s="3">
        <f t="shared" si="42"/>
        <v>30.773965225419296</v>
      </c>
      <c r="S293" s="2">
        <v>92</v>
      </c>
      <c r="T293" s="18">
        <v>90</v>
      </c>
      <c r="U293" s="3">
        <f t="shared" si="43"/>
        <v>97.826086956521735</v>
      </c>
      <c r="V293" s="3" t="e">
        <f t="shared" si="44"/>
        <v>#DIV/0!</v>
      </c>
      <c r="W293" s="65"/>
      <c r="X293" s="65"/>
    </row>
    <row r="294" spans="1:24" hidden="1">
      <c r="A294" s="15">
        <v>349</v>
      </c>
      <c r="B294" s="5" t="s">
        <v>369</v>
      </c>
      <c r="C294" s="8" t="s">
        <v>377</v>
      </c>
      <c r="D294" s="8">
        <v>7936</v>
      </c>
      <c r="E294" s="9">
        <f t="shared" si="45"/>
        <v>1428.48</v>
      </c>
      <c r="F294" s="18">
        <v>1063</v>
      </c>
      <c r="G294" s="3">
        <f t="shared" si="46"/>
        <v>74.414762544802869</v>
      </c>
      <c r="H294" s="2">
        <v>90</v>
      </c>
      <c r="I294" s="18">
        <v>92</v>
      </c>
      <c r="J294" s="3">
        <f t="shared" si="47"/>
        <v>102.22222222222221</v>
      </c>
      <c r="K294" s="1">
        <v>73</v>
      </c>
      <c r="L294" s="1">
        <v>30</v>
      </c>
      <c r="M294" s="3">
        <f t="shared" si="39"/>
        <v>41.095890410958901</v>
      </c>
      <c r="N294" s="1">
        <v>50</v>
      </c>
      <c r="O294" s="3">
        <f t="shared" si="40"/>
        <v>68.493150684931507</v>
      </c>
      <c r="P294" s="3">
        <f t="shared" si="41"/>
        <v>70.81</v>
      </c>
      <c r="Q294" s="1">
        <v>24</v>
      </c>
      <c r="R294" s="3">
        <f t="shared" si="42"/>
        <v>33.893517864708372</v>
      </c>
      <c r="S294" s="2">
        <v>80</v>
      </c>
      <c r="T294" s="18">
        <v>95</v>
      </c>
      <c r="U294" s="3">
        <f t="shared" si="43"/>
        <v>118.75</v>
      </c>
      <c r="V294" s="3" t="e">
        <f t="shared" si="44"/>
        <v>#DIV/0!</v>
      </c>
      <c r="W294" s="65"/>
      <c r="X294" s="65"/>
    </row>
    <row r="295" spans="1:24" hidden="1">
      <c r="A295" s="15">
        <v>350</v>
      </c>
      <c r="B295" s="5" t="s">
        <v>369</v>
      </c>
      <c r="C295" s="8" t="s">
        <v>378</v>
      </c>
      <c r="D295" s="8">
        <v>6952</v>
      </c>
      <c r="E295" s="9">
        <f t="shared" si="45"/>
        <v>1251.3599999999999</v>
      </c>
      <c r="F295" s="18">
        <v>1076</v>
      </c>
      <c r="G295" s="3">
        <f t="shared" si="46"/>
        <v>85.986446745940427</v>
      </c>
      <c r="H295" s="2">
        <v>83</v>
      </c>
      <c r="I295" s="18">
        <v>87</v>
      </c>
      <c r="J295" s="3">
        <f t="shared" si="47"/>
        <v>104.81927710843372</v>
      </c>
      <c r="K295" s="1">
        <v>61</v>
      </c>
      <c r="L295" s="1">
        <v>14</v>
      </c>
      <c r="M295" s="3">
        <f t="shared" si="39"/>
        <v>22.950819672131146</v>
      </c>
      <c r="N295" s="1">
        <v>39</v>
      </c>
      <c r="O295" s="3">
        <f t="shared" si="40"/>
        <v>63.934426229508205</v>
      </c>
      <c r="P295" s="3">
        <f t="shared" si="41"/>
        <v>59.17</v>
      </c>
      <c r="Q295" s="1">
        <v>11</v>
      </c>
      <c r="R295" s="3">
        <f t="shared" si="42"/>
        <v>18.590501943552475</v>
      </c>
      <c r="S295" s="2">
        <v>76</v>
      </c>
      <c r="T295" s="18">
        <v>73</v>
      </c>
      <c r="U295" s="3">
        <f t="shared" si="43"/>
        <v>96.05263157894737</v>
      </c>
      <c r="V295" s="3" t="e">
        <f t="shared" si="44"/>
        <v>#DIV/0!</v>
      </c>
      <c r="W295" s="65"/>
      <c r="X295" s="65"/>
    </row>
    <row r="296" spans="1:24" hidden="1">
      <c r="A296" s="15">
        <v>351</v>
      </c>
      <c r="B296" s="5" t="s">
        <v>369</v>
      </c>
      <c r="C296" s="8" t="s">
        <v>379</v>
      </c>
      <c r="D296" s="8">
        <v>8377</v>
      </c>
      <c r="E296" s="9">
        <f t="shared" si="45"/>
        <v>1507.86</v>
      </c>
      <c r="F296" s="18">
        <v>1089</v>
      </c>
      <c r="G296" s="3">
        <f t="shared" si="46"/>
        <v>72.221559030679245</v>
      </c>
      <c r="H296" s="2">
        <v>95</v>
      </c>
      <c r="I296" s="18">
        <v>89</v>
      </c>
      <c r="J296" s="3">
        <f t="shared" si="47"/>
        <v>93.684210526315795</v>
      </c>
      <c r="K296" s="1">
        <v>68</v>
      </c>
      <c r="L296" s="1">
        <v>4</v>
      </c>
      <c r="M296" s="3">
        <f t="shared" si="39"/>
        <v>5.8823529411764701</v>
      </c>
      <c r="N296" s="1">
        <v>0</v>
      </c>
      <c r="O296" s="3">
        <f t="shared" si="40"/>
        <v>0</v>
      </c>
      <c r="P296" s="3">
        <f t="shared" si="41"/>
        <v>65.959999999999994</v>
      </c>
      <c r="Q296" s="1">
        <v>12</v>
      </c>
      <c r="R296" s="3">
        <f t="shared" si="42"/>
        <v>18.192844147968469</v>
      </c>
      <c r="S296" s="2">
        <v>85</v>
      </c>
      <c r="T296" s="18">
        <v>77</v>
      </c>
      <c r="U296" s="3">
        <f t="shared" si="43"/>
        <v>90.588235294117652</v>
      </c>
      <c r="V296" s="3" t="e">
        <f t="shared" si="44"/>
        <v>#DIV/0!</v>
      </c>
      <c r="W296" s="65"/>
      <c r="X296" s="65"/>
    </row>
    <row r="297" spans="1:24" hidden="1">
      <c r="A297" s="15">
        <v>352</v>
      </c>
      <c r="B297" s="5" t="s">
        <v>369</v>
      </c>
      <c r="C297" s="8" t="s">
        <v>380</v>
      </c>
      <c r="D297" s="8">
        <v>7287</v>
      </c>
      <c r="E297" s="9">
        <f t="shared" si="45"/>
        <v>1311.6599999999999</v>
      </c>
      <c r="F297" s="18">
        <v>1435</v>
      </c>
      <c r="G297" s="3">
        <f t="shared" si="46"/>
        <v>109.40335147827945</v>
      </c>
      <c r="H297" s="2">
        <v>91</v>
      </c>
      <c r="I297" s="18">
        <v>107</v>
      </c>
      <c r="J297" s="3">
        <f t="shared" si="47"/>
        <v>117.58241758241759</v>
      </c>
      <c r="K297" s="1">
        <v>85</v>
      </c>
      <c r="L297" s="1">
        <v>13</v>
      </c>
      <c r="M297" s="3">
        <f t="shared" si="39"/>
        <v>15.294117647058824</v>
      </c>
      <c r="N297" s="1">
        <v>38</v>
      </c>
      <c r="O297" s="3">
        <f t="shared" si="40"/>
        <v>44.705882352941181</v>
      </c>
      <c r="P297" s="3">
        <f t="shared" si="41"/>
        <v>82.45</v>
      </c>
      <c r="Q297" s="1">
        <v>19</v>
      </c>
      <c r="R297" s="3">
        <f t="shared" si="42"/>
        <v>23.04426925409339</v>
      </c>
      <c r="S297" s="2">
        <v>84</v>
      </c>
      <c r="T297" s="18">
        <v>75</v>
      </c>
      <c r="U297" s="3">
        <f t="shared" si="43"/>
        <v>89.285714285714292</v>
      </c>
      <c r="V297" s="3" t="e">
        <f t="shared" si="44"/>
        <v>#DIV/0!</v>
      </c>
      <c r="W297" s="65"/>
      <c r="X297" s="65"/>
    </row>
    <row r="298" spans="1:24" hidden="1">
      <c r="A298" s="15">
        <v>353</v>
      </c>
      <c r="B298" s="5" t="s">
        <v>369</v>
      </c>
      <c r="C298" s="8" t="s">
        <v>381</v>
      </c>
      <c r="D298" s="8">
        <v>5511</v>
      </c>
      <c r="E298" s="9">
        <f t="shared" si="45"/>
        <v>991.98</v>
      </c>
      <c r="F298" s="18">
        <v>969</v>
      </c>
      <c r="G298" s="3">
        <f t="shared" si="46"/>
        <v>97.683421036714449</v>
      </c>
      <c r="H298" s="2">
        <v>67</v>
      </c>
      <c r="I298" s="18">
        <v>60</v>
      </c>
      <c r="J298" s="3">
        <f t="shared" si="47"/>
        <v>89.552238805970148</v>
      </c>
      <c r="K298" s="1">
        <v>40</v>
      </c>
      <c r="L298" s="1">
        <v>6</v>
      </c>
      <c r="M298" s="3">
        <f t="shared" si="39"/>
        <v>15</v>
      </c>
      <c r="N298" s="1">
        <v>22</v>
      </c>
      <c r="O298" s="3">
        <f t="shared" si="40"/>
        <v>55.000000000000007</v>
      </c>
      <c r="P298" s="3">
        <f t="shared" si="41"/>
        <v>38.799999999999997</v>
      </c>
      <c r="Q298" s="1">
        <v>12</v>
      </c>
      <c r="R298" s="3">
        <f t="shared" si="42"/>
        <v>30.927835051546392</v>
      </c>
      <c r="S298" s="2">
        <v>57</v>
      </c>
      <c r="T298" s="18">
        <v>60</v>
      </c>
      <c r="U298" s="3">
        <f t="shared" si="43"/>
        <v>105.26315789473684</v>
      </c>
      <c r="V298" s="3" t="e">
        <f t="shared" si="44"/>
        <v>#DIV/0!</v>
      </c>
      <c r="W298" s="65"/>
      <c r="X298" s="65"/>
    </row>
    <row r="299" spans="1:24" hidden="1">
      <c r="A299" s="15">
        <v>354</v>
      </c>
      <c r="B299" s="5" t="s">
        <v>369</v>
      </c>
      <c r="C299" s="8" t="s">
        <v>382</v>
      </c>
      <c r="D299" s="8">
        <v>9462</v>
      </c>
      <c r="E299" s="9">
        <f t="shared" si="45"/>
        <v>1703.1599999999999</v>
      </c>
      <c r="F299" s="18">
        <v>1039</v>
      </c>
      <c r="G299" s="3">
        <f t="shared" si="46"/>
        <v>61.004250921815931</v>
      </c>
      <c r="H299" s="2">
        <v>96</v>
      </c>
      <c r="I299" s="18">
        <v>97</v>
      </c>
      <c r="J299" s="3">
        <f t="shared" si="47"/>
        <v>101.04166666666667</v>
      </c>
      <c r="K299" s="1">
        <v>70</v>
      </c>
      <c r="L299" s="1">
        <v>5</v>
      </c>
      <c r="M299" s="3">
        <f t="shared" si="39"/>
        <v>7.1428571428571423</v>
      </c>
      <c r="N299" s="1">
        <v>0</v>
      </c>
      <c r="O299" s="3">
        <f t="shared" si="40"/>
        <v>0</v>
      </c>
      <c r="P299" s="3">
        <f t="shared" si="41"/>
        <v>67.899999999999991</v>
      </c>
      <c r="Q299" s="1">
        <v>18</v>
      </c>
      <c r="R299" s="3">
        <f t="shared" si="42"/>
        <v>26.509572901325484</v>
      </c>
      <c r="S299" s="2">
        <v>93</v>
      </c>
      <c r="T299" s="18">
        <v>97</v>
      </c>
      <c r="U299" s="3">
        <f t="shared" si="43"/>
        <v>104.3010752688172</v>
      </c>
      <c r="V299" s="3" t="e">
        <f t="shared" si="44"/>
        <v>#DIV/0!</v>
      </c>
      <c r="W299" s="65"/>
      <c r="X299" s="65"/>
    </row>
    <row r="300" spans="1:24" hidden="1">
      <c r="A300" s="15">
        <v>355</v>
      </c>
      <c r="B300" s="5" t="s">
        <v>369</v>
      </c>
      <c r="C300" s="8" t="s">
        <v>383</v>
      </c>
      <c r="D300" s="8">
        <v>9556</v>
      </c>
      <c r="E300" s="9">
        <f t="shared" si="45"/>
        <v>1720.08</v>
      </c>
      <c r="F300" s="18">
        <v>1554</v>
      </c>
      <c r="G300" s="3">
        <f t="shared" si="46"/>
        <v>90.344635133249625</v>
      </c>
      <c r="H300" s="2">
        <v>120</v>
      </c>
      <c r="I300" s="18">
        <v>136</v>
      </c>
      <c r="J300" s="3">
        <f t="shared" si="47"/>
        <v>113.33333333333333</v>
      </c>
      <c r="K300" s="1">
        <v>92</v>
      </c>
      <c r="L300" s="1">
        <v>22</v>
      </c>
      <c r="M300" s="3">
        <f t="shared" si="39"/>
        <v>23.913043478260871</v>
      </c>
      <c r="N300" s="1">
        <v>0</v>
      </c>
      <c r="O300" s="3">
        <f t="shared" si="40"/>
        <v>0</v>
      </c>
      <c r="P300" s="3">
        <f t="shared" si="41"/>
        <v>89.24</v>
      </c>
      <c r="Q300" s="1">
        <v>31</v>
      </c>
      <c r="R300" s="3">
        <f t="shared" si="42"/>
        <v>34.737785746302109</v>
      </c>
      <c r="S300" s="2">
        <v>110</v>
      </c>
      <c r="T300" s="18">
        <v>112</v>
      </c>
      <c r="U300" s="3">
        <f t="shared" si="43"/>
        <v>101.81818181818181</v>
      </c>
      <c r="V300" s="3" t="e">
        <f t="shared" si="44"/>
        <v>#DIV/0!</v>
      </c>
      <c r="W300" s="65"/>
      <c r="X300" s="65"/>
    </row>
    <row r="301" spans="1:24" hidden="1">
      <c r="A301" s="15">
        <v>356</v>
      </c>
      <c r="B301" s="5" t="s">
        <v>369</v>
      </c>
      <c r="C301" s="8" t="s">
        <v>384</v>
      </c>
      <c r="D301" s="8">
        <v>10298</v>
      </c>
      <c r="E301" s="9">
        <f t="shared" si="45"/>
        <v>1853.6399999999999</v>
      </c>
      <c r="F301" s="18">
        <v>989</v>
      </c>
      <c r="G301" s="3">
        <f t="shared" si="46"/>
        <v>53.354480913230184</v>
      </c>
      <c r="H301" s="2">
        <v>121</v>
      </c>
      <c r="I301" s="18">
        <v>114</v>
      </c>
      <c r="J301" s="3">
        <f t="shared" si="47"/>
        <v>94.214876033057848</v>
      </c>
      <c r="K301" s="1">
        <v>84</v>
      </c>
      <c r="L301" s="1">
        <v>9</v>
      </c>
      <c r="M301" s="3">
        <f t="shared" si="39"/>
        <v>10.714285714285714</v>
      </c>
      <c r="N301" s="1">
        <v>7</v>
      </c>
      <c r="O301" s="3">
        <f t="shared" si="40"/>
        <v>8.3333333333333321</v>
      </c>
      <c r="P301" s="3">
        <f t="shared" si="41"/>
        <v>81.48</v>
      </c>
      <c r="Q301" s="1">
        <v>11</v>
      </c>
      <c r="R301" s="3">
        <f t="shared" si="42"/>
        <v>13.500245459008346</v>
      </c>
      <c r="S301" s="2">
        <v>110</v>
      </c>
      <c r="T301" s="18">
        <v>79</v>
      </c>
      <c r="U301" s="3">
        <f t="shared" si="43"/>
        <v>71.818181818181813</v>
      </c>
      <c r="V301" s="3" t="e">
        <f t="shared" si="44"/>
        <v>#DIV/0!</v>
      </c>
      <c r="W301" s="65"/>
      <c r="X301" s="65"/>
    </row>
    <row r="302" spans="1:24" hidden="1">
      <c r="A302" s="15">
        <v>357</v>
      </c>
      <c r="B302" s="5" t="s">
        <v>369</v>
      </c>
      <c r="C302" s="8" t="s">
        <v>385</v>
      </c>
      <c r="D302" s="8">
        <v>6510</v>
      </c>
      <c r="E302" s="9">
        <f t="shared" si="45"/>
        <v>1171.8</v>
      </c>
      <c r="F302" s="18">
        <v>1001</v>
      </c>
      <c r="G302" s="3">
        <f t="shared" si="46"/>
        <v>85.42413381123059</v>
      </c>
      <c r="H302" s="2">
        <v>85</v>
      </c>
      <c r="I302" s="18">
        <v>81</v>
      </c>
      <c r="J302" s="3">
        <f t="shared" si="47"/>
        <v>95.294117647058812</v>
      </c>
      <c r="K302" s="1">
        <v>65</v>
      </c>
      <c r="L302" s="1">
        <v>16</v>
      </c>
      <c r="M302" s="3">
        <f t="shared" si="39"/>
        <v>24.615384615384617</v>
      </c>
      <c r="N302" s="1">
        <v>33</v>
      </c>
      <c r="O302" s="3">
        <f t="shared" si="40"/>
        <v>50.769230769230766</v>
      </c>
      <c r="P302" s="3">
        <f t="shared" si="41"/>
        <v>63.05</v>
      </c>
      <c r="Q302" s="1">
        <v>15</v>
      </c>
      <c r="R302" s="3">
        <f t="shared" si="42"/>
        <v>23.790642347343379</v>
      </c>
      <c r="S302" s="2">
        <v>77</v>
      </c>
      <c r="T302" s="18">
        <v>65</v>
      </c>
      <c r="U302" s="3">
        <f t="shared" si="43"/>
        <v>84.415584415584405</v>
      </c>
      <c r="V302" s="3" t="e">
        <f t="shared" si="44"/>
        <v>#DIV/0!</v>
      </c>
      <c r="W302" s="65"/>
      <c r="X302" s="65"/>
    </row>
    <row r="303" spans="1:24" hidden="1">
      <c r="A303" s="15">
        <v>358</v>
      </c>
      <c r="B303" s="5" t="s">
        <v>369</v>
      </c>
      <c r="C303" s="8" t="s">
        <v>386</v>
      </c>
      <c r="D303" s="8">
        <v>5549</v>
      </c>
      <c r="E303" s="9">
        <f t="shared" si="45"/>
        <v>998.81999999999994</v>
      </c>
      <c r="F303" s="18">
        <v>965</v>
      </c>
      <c r="G303" s="3">
        <f t="shared" si="46"/>
        <v>96.614004525339908</v>
      </c>
      <c r="H303" s="2">
        <v>49</v>
      </c>
      <c r="I303" s="18">
        <v>44</v>
      </c>
      <c r="J303" s="3">
        <f t="shared" si="47"/>
        <v>89.795918367346943</v>
      </c>
      <c r="K303" s="1">
        <v>35</v>
      </c>
      <c r="L303" s="1">
        <v>10</v>
      </c>
      <c r="M303" s="3">
        <f t="shared" si="39"/>
        <v>28.571428571428569</v>
      </c>
      <c r="N303" s="1">
        <v>16</v>
      </c>
      <c r="O303" s="3">
        <f t="shared" si="40"/>
        <v>45.714285714285715</v>
      </c>
      <c r="P303" s="3">
        <f t="shared" si="41"/>
        <v>33.949999999999996</v>
      </c>
      <c r="Q303" s="1">
        <v>5</v>
      </c>
      <c r="R303" s="3">
        <f t="shared" si="42"/>
        <v>14.72754050073638</v>
      </c>
      <c r="S303" s="2">
        <v>45</v>
      </c>
      <c r="T303" s="18">
        <v>32</v>
      </c>
      <c r="U303" s="3">
        <f t="shared" si="43"/>
        <v>71.111111111111114</v>
      </c>
      <c r="V303" s="3" t="e">
        <f t="shared" si="44"/>
        <v>#DIV/0!</v>
      </c>
      <c r="W303" s="65"/>
      <c r="X303" s="65"/>
    </row>
    <row r="304" spans="1:24" hidden="1">
      <c r="A304" s="15">
        <v>359</v>
      </c>
      <c r="B304" s="5" t="s">
        <v>369</v>
      </c>
      <c r="C304" s="8" t="s">
        <v>161</v>
      </c>
      <c r="D304" s="8">
        <v>11343</v>
      </c>
      <c r="E304" s="9">
        <f t="shared" si="45"/>
        <v>2041.74</v>
      </c>
      <c r="F304" s="18">
        <v>1546</v>
      </c>
      <c r="G304" s="3">
        <f t="shared" si="46"/>
        <v>75.719729250541207</v>
      </c>
      <c r="H304" s="2">
        <v>166</v>
      </c>
      <c r="I304" s="18">
        <v>162</v>
      </c>
      <c r="J304" s="3">
        <f t="shared" si="47"/>
        <v>97.590361445783131</v>
      </c>
      <c r="K304" s="1">
        <v>120</v>
      </c>
      <c r="L304" s="1">
        <v>15</v>
      </c>
      <c r="M304" s="3">
        <f t="shared" si="39"/>
        <v>12.5</v>
      </c>
      <c r="N304" s="1">
        <v>64</v>
      </c>
      <c r="O304" s="3">
        <f t="shared" si="40"/>
        <v>53.333333333333336</v>
      </c>
      <c r="P304" s="3">
        <f t="shared" si="41"/>
        <v>116.39999999999999</v>
      </c>
      <c r="Q304" s="1">
        <v>30</v>
      </c>
      <c r="R304" s="3">
        <f t="shared" si="42"/>
        <v>25.773195876288664</v>
      </c>
      <c r="S304" s="2">
        <v>155</v>
      </c>
      <c r="T304" s="18">
        <v>150</v>
      </c>
      <c r="U304" s="3">
        <f t="shared" si="43"/>
        <v>96.774193548387103</v>
      </c>
      <c r="V304" s="3" t="e">
        <f t="shared" si="44"/>
        <v>#DIV/0!</v>
      </c>
      <c r="W304" s="65"/>
      <c r="X304" s="65"/>
    </row>
    <row r="305" spans="1:24" hidden="1">
      <c r="A305" s="23">
        <v>360</v>
      </c>
      <c r="B305" s="24" t="s">
        <v>369</v>
      </c>
      <c r="C305" s="30" t="s">
        <v>387</v>
      </c>
      <c r="D305" s="22">
        <v>10173</v>
      </c>
      <c r="E305" s="31">
        <f t="shared" si="45"/>
        <v>1831.1399999999999</v>
      </c>
      <c r="F305" s="27">
        <v>1151</v>
      </c>
      <c r="G305" s="28">
        <f t="shared" si="46"/>
        <v>62.8570180324825</v>
      </c>
      <c r="H305" s="35">
        <v>141</v>
      </c>
      <c r="I305" s="27">
        <v>103</v>
      </c>
      <c r="J305" s="28">
        <f t="shared" si="47"/>
        <v>73.049645390070921</v>
      </c>
      <c r="K305" s="26">
        <v>78</v>
      </c>
      <c r="L305" s="26">
        <v>2</v>
      </c>
      <c r="M305" s="28">
        <f t="shared" si="39"/>
        <v>2.5641025641025639</v>
      </c>
      <c r="N305" s="26">
        <v>0</v>
      </c>
      <c r="O305" s="28">
        <f t="shared" si="40"/>
        <v>0</v>
      </c>
      <c r="P305" s="28">
        <f t="shared" si="41"/>
        <v>75.66</v>
      </c>
      <c r="Q305" s="26">
        <v>1</v>
      </c>
      <c r="R305" s="28">
        <f t="shared" si="42"/>
        <v>1.3217023526301876</v>
      </c>
      <c r="S305" s="35">
        <v>131</v>
      </c>
      <c r="T305" s="27">
        <v>9</v>
      </c>
      <c r="U305" s="28">
        <f t="shared" si="43"/>
        <v>6.8702290076335881</v>
      </c>
      <c r="V305" s="3" t="e">
        <f t="shared" si="44"/>
        <v>#DIV/0!</v>
      </c>
      <c r="W305" s="66"/>
      <c r="X305" s="66"/>
    </row>
    <row r="306" spans="1:24" hidden="1">
      <c r="A306" s="15">
        <v>361</v>
      </c>
      <c r="B306" s="5" t="s">
        <v>369</v>
      </c>
      <c r="C306" s="8" t="s">
        <v>388</v>
      </c>
      <c r="D306" s="8">
        <v>7822</v>
      </c>
      <c r="E306" s="9">
        <f t="shared" si="45"/>
        <v>1407.96</v>
      </c>
      <c r="F306" s="18">
        <v>981</v>
      </c>
      <c r="G306" s="3">
        <f t="shared" si="46"/>
        <v>69.675274865763228</v>
      </c>
      <c r="H306" s="2">
        <v>93</v>
      </c>
      <c r="I306" s="18">
        <v>92</v>
      </c>
      <c r="J306" s="3">
        <f t="shared" si="47"/>
        <v>98.924731182795696</v>
      </c>
      <c r="K306" s="1">
        <v>72</v>
      </c>
      <c r="L306" s="1">
        <v>29</v>
      </c>
      <c r="M306" s="3">
        <f t="shared" si="39"/>
        <v>40.277777777777779</v>
      </c>
      <c r="N306" s="1">
        <v>46</v>
      </c>
      <c r="O306" s="3">
        <f t="shared" si="40"/>
        <v>63.888888888888886</v>
      </c>
      <c r="P306" s="3">
        <f t="shared" si="41"/>
        <v>69.84</v>
      </c>
      <c r="Q306" s="1">
        <v>23</v>
      </c>
      <c r="R306" s="3">
        <f t="shared" si="42"/>
        <v>32.932416953035506</v>
      </c>
      <c r="S306" s="2">
        <v>83</v>
      </c>
      <c r="T306" s="18">
        <v>81</v>
      </c>
      <c r="U306" s="3">
        <f t="shared" si="43"/>
        <v>97.590361445783131</v>
      </c>
      <c r="V306" s="3" t="e">
        <f t="shared" si="44"/>
        <v>#DIV/0!</v>
      </c>
      <c r="W306" s="65"/>
      <c r="X306" s="65"/>
    </row>
    <row r="307" spans="1:24" hidden="1">
      <c r="A307" s="15">
        <v>362</v>
      </c>
      <c r="B307" s="5" t="s">
        <v>369</v>
      </c>
      <c r="C307" s="8" t="s">
        <v>389</v>
      </c>
      <c r="D307" s="8">
        <v>6473</v>
      </c>
      <c r="E307" s="9">
        <f t="shared" si="45"/>
        <v>1165.1399999999999</v>
      </c>
      <c r="F307" s="18">
        <v>825</v>
      </c>
      <c r="G307" s="3">
        <f t="shared" si="46"/>
        <v>70.806941655080081</v>
      </c>
      <c r="H307" s="2">
        <v>93</v>
      </c>
      <c r="I307" s="18">
        <v>86</v>
      </c>
      <c r="J307" s="3">
        <f t="shared" si="47"/>
        <v>92.473118279569889</v>
      </c>
      <c r="K307" s="1">
        <v>60</v>
      </c>
      <c r="L307" s="1">
        <v>21</v>
      </c>
      <c r="M307" s="3">
        <f t="shared" si="39"/>
        <v>35</v>
      </c>
      <c r="N307" s="1">
        <v>3</v>
      </c>
      <c r="O307" s="3">
        <f t="shared" si="40"/>
        <v>5</v>
      </c>
      <c r="P307" s="3">
        <f t="shared" si="41"/>
        <v>58.199999999999996</v>
      </c>
      <c r="Q307" s="1">
        <v>21</v>
      </c>
      <c r="R307" s="3">
        <f t="shared" si="42"/>
        <v>36.082474226804131</v>
      </c>
      <c r="S307" s="2">
        <v>83</v>
      </c>
      <c r="T307" s="18">
        <v>80</v>
      </c>
      <c r="U307" s="3">
        <f t="shared" si="43"/>
        <v>96.385542168674704</v>
      </c>
      <c r="V307" s="3" t="e">
        <f t="shared" si="44"/>
        <v>#DIV/0!</v>
      </c>
      <c r="W307" s="65"/>
      <c r="X307" s="65"/>
    </row>
    <row r="308" spans="1:24" hidden="1">
      <c r="A308" s="15">
        <v>363</v>
      </c>
      <c r="B308" s="5" t="s">
        <v>369</v>
      </c>
      <c r="C308" s="8" t="s">
        <v>390</v>
      </c>
      <c r="D308" s="8">
        <v>6193</v>
      </c>
      <c r="E308" s="9">
        <f t="shared" si="45"/>
        <v>1114.74</v>
      </c>
      <c r="F308" s="18">
        <v>928</v>
      </c>
      <c r="G308" s="3">
        <f t="shared" si="46"/>
        <v>83.248111667294609</v>
      </c>
      <c r="H308" s="2">
        <v>86</v>
      </c>
      <c r="I308" s="18">
        <v>81</v>
      </c>
      <c r="J308" s="3">
        <f t="shared" si="47"/>
        <v>94.186046511627907</v>
      </c>
      <c r="K308" s="1">
        <v>56</v>
      </c>
      <c r="L308" s="1">
        <v>4</v>
      </c>
      <c r="M308" s="3">
        <f t="shared" si="39"/>
        <v>7.1428571428571423</v>
      </c>
      <c r="N308" s="1">
        <v>23</v>
      </c>
      <c r="O308" s="3">
        <f t="shared" si="40"/>
        <v>41.071428571428569</v>
      </c>
      <c r="P308" s="3">
        <f t="shared" si="41"/>
        <v>54.32</v>
      </c>
      <c r="Q308" s="1">
        <v>8</v>
      </c>
      <c r="R308" s="3">
        <f t="shared" si="42"/>
        <v>14.727540500736378</v>
      </c>
      <c r="S308" s="2">
        <v>76</v>
      </c>
      <c r="T308" s="18">
        <v>64</v>
      </c>
      <c r="U308" s="3">
        <f t="shared" si="43"/>
        <v>84.210526315789465</v>
      </c>
      <c r="V308" s="3" t="e">
        <f t="shared" si="44"/>
        <v>#DIV/0!</v>
      </c>
      <c r="W308" s="65"/>
      <c r="X308" s="65"/>
    </row>
    <row r="309" spans="1:24" hidden="1">
      <c r="A309" s="23">
        <v>364</v>
      </c>
      <c r="B309" s="24" t="s">
        <v>369</v>
      </c>
      <c r="C309" s="30" t="s">
        <v>391</v>
      </c>
      <c r="D309" s="22">
        <v>5699</v>
      </c>
      <c r="E309" s="31">
        <f t="shared" si="45"/>
        <v>1025.82</v>
      </c>
      <c r="F309" s="27">
        <v>826</v>
      </c>
      <c r="G309" s="28">
        <f t="shared" si="46"/>
        <v>80.520949094383028</v>
      </c>
      <c r="H309" s="35">
        <v>76</v>
      </c>
      <c r="I309" s="27">
        <v>76</v>
      </c>
      <c r="J309" s="28">
        <f t="shared" si="47"/>
        <v>100</v>
      </c>
      <c r="K309" s="26">
        <v>61</v>
      </c>
      <c r="L309" s="26">
        <v>0</v>
      </c>
      <c r="M309" s="28">
        <f t="shared" si="39"/>
        <v>0</v>
      </c>
      <c r="N309" s="26">
        <v>2</v>
      </c>
      <c r="O309" s="28">
        <f t="shared" si="40"/>
        <v>3.278688524590164</v>
      </c>
      <c r="P309" s="28">
        <f t="shared" si="41"/>
        <v>59.17</v>
      </c>
      <c r="Q309" s="26">
        <v>2</v>
      </c>
      <c r="R309" s="28">
        <f t="shared" si="42"/>
        <v>3.3800912624640862</v>
      </c>
      <c r="S309" s="35">
        <v>67</v>
      </c>
      <c r="T309" s="27">
        <v>43</v>
      </c>
      <c r="U309" s="28">
        <f t="shared" si="43"/>
        <v>64.179104477611943</v>
      </c>
      <c r="V309" s="3" t="e">
        <f t="shared" si="44"/>
        <v>#DIV/0!</v>
      </c>
      <c r="W309" s="66"/>
      <c r="X309" s="66"/>
    </row>
    <row r="310" spans="1:24" hidden="1">
      <c r="A310" s="15">
        <v>365</v>
      </c>
      <c r="B310" s="5" t="s">
        <v>369</v>
      </c>
      <c r="C310" s="8" t="s">
        <v>392</v>
      </c>
      <c r="D310" s="8">
        <v>5668</v>
      </c>
      <c r="E310" s="9">
        <f t="shared" si="45"/>
        <v>1020.24</v>
      </c>
      <c r="F310" s="18">
        <v>769</v>
      </c>
      <c r="G310" s="3">
        <f t="shared" si="46"/>
        <v>75.374421704696942</v>
      </c>
      <c r="H310" s="2">
        <v>106</v>
      </c>
      <c r="I310" s="18">
        <v>104</v>
      </c>
      <c r="J310" s="3">
        <f t="shared" si="47"/>
        <v>98.113207547169807</v>
      </c>
      <c r="K310" s="1">
        <v>86</v>
      </c>
      <c r="L310" s="1">
        <v>25</v>
      </c>
      <c r="M310" s="3">
        <f t="shared" si="39"/>
        <v>29.069767441860467</v>
      </c>
      <c r="N310" s="1">
        <v>47</v>
      </c>
      <c r="O310" s="3">
        <f t="shared" si="40"/>
        <v>54.651162790697668</v>
      </c>
      <c r="P310" s="3">
        <f t="shared" si="41"/>
        <v>83.42</v>
      </c>
      <c r="Q310" s="1">
        <v>26</v>
      </c>
      <c r="R310" s="3">
        <f t="shared" si="42"/>
        <v>31.167585710860706</v>
      </c>
      <c r="S310" s="2">
        <v>96</v>
      </c>
      <c r="T310" s="18">
        <v>83</v>
      </c>
      <c r="U310" s="3">
        <f t="shared" si="43"/>
        <v>86.458333333333343</v>
      </c>
      <c r="V310" s="3" t="e">
        <f t="shared" si="44"/>
        <v>#DIV/0!</v>
      </c>
      <c r="W310" s="65"/>
      <c r="X310" s="65"/>
    </row>
    <row r="311" spans="1:24" hidden="1">
      <c r="A311" s="15">
        <v>366</v>
      </c>
      <c r="B311" s="5" t="s">
        <v>369</v>
      </c>
      <c r="C311" s="8" t="s">
        <v>321</v>
      </c>
      <c r="D311" s="8">
        <v>7679</v>
      </c>
      <c r="E311" s="9">
        <f t="shared" si="45"/>
        <v>1382.22</v>
      </c>
      <c r="F311" s="18">
        <v>1219</v>
      </c>
      <c r="G311" s="3">
        <f t="shared" si="46"/>
        <v>88.191460114887647</v>
      </c>
      <c r="H311" s="2">
        <v>96</v>
      </c>
      <c r="I311" s="18">
        <v>99</v>
      </c>
      <c r="J311" s="3">
        <f t="shared" si="47"/>
        <v>103.125</v>
      </c>
      <c r="K311" s="1">
        <v>72</v>
      </c>
      <c r="L311" s="1">
        <v>16</v>
      </c>
      <c r="M311" s="3">
        <f t="shared" si="39"/>
        <v>22.222222222222221</v>
      </c>
      <c r="N311" s="1">
        <v>58</v>
      </c>
      <c r="O311" s="3">
        <f t="shared" si="40"/>
        <v>80.555555555555557</v>
      </c>
      <c r="P311" s="3">
        <f t="shared" si="41"/>
        <v>69.84</v>
      </c>
      <c r="Q311" s="1">
        <v>20</v>
      </c>
      <c r="R311" s="3">
        <f t="shared" si="42"/>
        <v>28.636884306987398</v>
      </c>
      <c r="S311" s="2">
        <v>86</v>
      </c>
      <c r="T311" s="18">
        <v>90</v>
      </c>
      <c r="U311" s="3">
        <f t="shared" si="43"/>
        <v>104.65116279069768</v>
      </c>
      <c r="V311" s="3" t="e">
        <f t="shared" si="44"/>
        <v>#DIV/0!</v>
      </c>
      <c r="W311" s="65"/>
      <c r="X311" s="65"/>
    </row>
    <row r="312" spans="1:24" hidden="1">
      <c r="A312" s="15">
        <v>367</v>
      </c>
      <c r="B312" s="5" t="s">
        <v>369</v>
      </c>
      <c r="C312" s="8" t="s">
        <v>393</v>
      </c>
      <c r="D312" s="8">
        <v>9361</v>
      </c>
      <c r="E312" s="9">
        <f t="shared" si="45"/>
        <v>1684.98</v>
      </c>
      <c r="F312" s="18">
        <v>1349</v>
      </c>
      <c r="G312" s="3">
        <f t="shared" si="46"/>
        <v>80.060297451601798</v>
      </c>
      <c r="H312" s="2">
        <v>125</v>
      </c>
      <c r="I312" s="18">
        <v>117</v>
      </c>
      <c r="J312" s="3">
        <f t="shared" si="47"/>
        <v>93.600000000000009</v>
      </c>
      <c r="K312" s="1">
        <v>88</v>
      </c>
      <c r="L312" s="1">
        <v>21</v>
      </c>
      <c r="M312" s="3">
        <f t="shared" si="39"/>
        <v>23.863636363636363</v>
      </c>
      <c r="N312" s="1">
        <v>40</v>
      </c>
      <c r="O312" s="3">
        <f t="shared" si="40"/>
        <v>45.454545454545453</v>
      </c>
      <c r="P312" s="3">
        <f t="shared" si="41"/>
        <v>85.36</v>
      </c>
      <c r="Q312" s="1">
        <v>26</v>
      </c>
      <c r="R312" s="3">
        <f t="shared" si="42"/>
        <v>30.459231490159329</v>
      </c>
      <c r="S312" s="2">
        <v>115</v>
      </c>
      <c r="T312" s="18">
        <v>114</v>
      </c>
      <c r="U312" s="3">
        <f t="shared" si="43"/>
        <v>99.130434782608702</v>
      </c>
      <c r="V312" s="3" t="e">
        <f t="shared" si="44"/>
        <v>#DIV/0!</v>
      </c>
      <c r="W312" s="65"/>
      <c r="X312" s="65"/>
    </row>
    <row r="313" spans="1:24" hidden="1">
      <c r="A313" s="15">
        <v>368</v>
      </c>
      <c r="B313" s="5" t="s">
        <v>369</v>
      </c>
      <c r="C313" s="8" t="s">
        <v>394</v>
      </c>
      <c r="D313" s="8">
        <v>7066</v>
      </c>
      <c r="E313" s="9">
        <f t="shared" si="45"/>
        <v>1271.8799999999999</v>
      </c>
      <c r="F313" s="18">
        <v>930</v>
      </c>
      <c r="G313" s="3">
        <f t="shared" si="46"/>
        <v>73.120105670346263</v>
      </c>
      <c r="H313" s="2">
        <v>116</v>
      </c>
      <c r="I313" s="18">
        <v>108</v>
      </c>
      <c r="J313" s="3">
        <f t="shared" si="47"/>
        <v>93.103448275862064</v>
      </c>
      <c r="K313" s="1">
        <v>86</v>
      </c>
      <c r="L313" s="1">
        <v>29</v>
      </c>
      <c r="M313" s="3">
        <f t="shared" si="39"/>
        <v>33.720930232558139</v>
      </c>
      <c r="N313" s="1">
        <v>51</v>
      </c>
      <c r="O313" s="3">
        <f t="shared" si="40"/>
        <v>59.302325581395351</v>
      </c>
      <c r="P313" s="3">
        <f t="shared" si="41"/>
        <v>83.42</v>
      </c>
      <c r="Q313" s="1">
        <v>32</v>
      </c>
      <c r="R313" s="3">
        <f t="shared" si="42"/>
        <v>38.360105490290096</v>
      </c>
      <c r="S313" s="2">
        <v>106</v>
      </c>
      <c r="T313" s="18">
        <v>95</v>
      </c>
      <c r="U313" s="3">
        <f t="shared" si="43"/>
        <v>89.622641509433961</v>
      </c>
      <c r="V313" s="3" t="e">
        <f t="shared" si="44"/>
        <v>#DIV/0!</v>
      </c>
      <c r="W313" s="65"/>
      <c r="X313" s="65"/>
    </row>
    <row r="314" spans="1:24" hidden="1">
      <c r="A314" s="15">
        <v>369</v>
      </c>
      <c r="B314" s="5" t="s">
        <v>369</v>
      </c>
      <c r="C314" s="8" t="s">
        <v>395</v>
      </c>
      <c r="D314" s="8">
        <v>7890</v>
      </c>
      <c r="E314" s="9">
        <f t="shared" si="45"/>
        <v>1420.2</v>
      </c>
      <c r="F314" s="18">
        <v>1440</v>
      </c>
      <c r="G314" s="3">
        <f t="shared" si="46"/>
        <v>101.39416983523446</v>
      </c>
      <c r="H314" s="2">
        <v>106</v>
      </c>
      <c r="I314" s="18">
        <v>93</v>
      </c>
      <c r="J314" s="3">
        <f t="shared" si="47"/>
        <v>87.735849056603783</v>
      </c>
      <c r="K314" s="1">
        <v>68</v>
      </c>
      <c r="L314" s="1">
        <v>16</v>
      </c>
      <c r="M314" s="3">
        <f t="shared" si="39"/>
        <v>23.52941176470588</v>
      </c>
      <c r="N314" s="1">
        <v>43</v>
      </c>
      <c r="O314" s="3">
        <f t="shared" si="40"/>
        <v>63.235294117647058</v>
      </c>
      <c r="P314" s="3">
        <f t="shared" si="41"/>
        <v>65.959999999999994</v>
      </c>
      <c r="Q314" s="1">
        <v>26</v>
      </c>
      <c r="R314" s="3">
        <f t="shared" si="42"/>
        <v>39.417828987265011</v>
      </c>
      <c r="S314" s="2">
        <v>94</v>
      </c>
      <c r="T314" s="18">
        <v>99</v>
      </c>
      <c r="U314" s="3">
        <f t="shared" si="43"/>
        <v>105.31914893617021</v>
      </c>
      <c r="V314" s="3" t="e">
        <f t="shared" si="44"/>
        <v>#DIV/0!</v>
      </c>
      <c r="W314" s="65"/>
      <c r="X314" s="65"/>
    </row>
    <row r="315" spans="1:24" hidden="1">
      <c r="A315" s="15">
        <v>370</v>
      </c>
      <c r="B315" s="5" t="s">
        <v>369</v>
      </c>
      <c r="C315" s="8" t="s">
        <v>396</v>
      </c>
      <c r="D315" s="8">
        <v>5818</v>
      </c>
      <c r="E315" s="9">
        <f t="shared" si="45"/>
        <v>1047.24</v>
      </c>
      <c r="F315" s="18">
        <v>700</v>
      </c>
      <c r="G315" s="3">
        <f t="shared" si="46"/>
        <v>66.842366601734085</v>
      </c>
      <c r="H315" s="2">
        <v>81</v>
      </c>
      <c r="I315" s="18">
        <v>81</v>
      </c>
      <c r="J315" s="3">
        <f t="shared" si="47"/>
        <v>100</v>
      </c>
      <c r="K315" s="1">
        <v>57</v>
      </c>
      <c r="L315" s="1">
        <v>12</v>
      </c>
      <c r="M315" s="3">
        <f t="shared" si="39"/>
        <v>21.052631578947366</v>
      </c>
      <c r="N315" s="1">
        <v>34</v>
      </c>
      <c r="O315" s="3">
        <f t="shared" si="40"/>
        <v>59.649122807017541</v>
      </c>
      <c r="P315" s="3">
        <f t="shared" si="41"/>
        <v>55.29</v>
      </c>
      <c r="Q315" s="1">
        <v>9</v>
      </c>
      <c r="R315" s="3">
        <f t="shared" si="42"/>
        <v>16.277807921866522</v>
      </c>
      <c r="S315" s="2">
        <v>74</v>
      </c>
      <c r="T315" s="18">
        <v>66</v>
      </c>
      <c r="U315" s="3">
        <f t="shared" si="43"/>
        <v>89.189189189189193</v>
      </c>
      <c r="V315" s="3" t="e">
        <f t="shared" si="44"/>
        <v>#DIV/0!</v>
      </c>
      <c r="W315" s="65"/>
      <c r="X315" s="65"/>
    </row>
    <row r="316" spans="1:24" hidden="1">
      <c r="A316" s="15">
        <v>371</v>
      </c>
      <c r="B316" s="5" t="s">
        <v>369</v>
      </c>
      <c r="C316" s="8" t="s">
        <v>397</v>
      </c>
      <c r="D316" s="8">
        <v>8781</v>
      </c>
      <c r="E316" s="9">
        <f t="shared" si="45"/>
        <v>1580.58</v>
      </c>
      <c r="F316" s="18">
        <v>1211</v>
      </c>
      <c r="G316" s="3">
        <f t="shared" si="46"/>
        <v>76.617444229333543</v>
      </c>
      <c r="H316" s="2">
        <v>110</v>
      </c>
      <c r="I316" s="18">
        <v>104</v>
      </c>
      <c r="J316" s="3">
        <f t="shared" si="47"/>
        <v>94.545454545454547</v>
      </c>
      <c r="K316" s="1">
        <v>77</v>
      </c>
      <c r="L316" s="1">
        <v>25</v>
      </c>
      <c r="M316" s="3">
        <f t="shared" si="39"/>
        <v>32.467532467532465</v>
      </c>
      <c r="N316" s="1">
        <v>52</v>
      </c>
      <c r="O316" s="3">
        <f t="shared" si="40"/>
        <v>67.532467532467535</v>
      </c>
      <c r="P316" s="3">
        <f t="shared" si="41"/>
        <v>74.69</v>
      </c>
      <c r="Q316" s="1">
        <v>22</v>
      </c>
      <c r="R316" s="3">
        <f t="shared" si="42"/>
        <v>29.455081001472756</v>
      </c>
      <c r="S316" s="2">
        <v>96</v>
      </c>
      <c r="T316" s="18">
        <v>96</v>
      </c>
      <c r="U316" s="3">
        <f t="shared" si="43"/>
        <v>100</v>
      </c>
      <c r="V316" s="3" t="e">
        <f t="shared" si="44"/>
        <v>#DIV/0!</v>
      </c>
      <c r="W316" s="65"/>
      <c r="X316" s="65"/>
    </row>
    <row r="317" spans="1:24" hidden="1">
      <c r="A317" s="15">
        <v>372</v>
      </c>
      <c r="B317" s="5" t="s">
        <v>369</v>
      </c>
      <c r="C317" s="8" t="s">
        <v>398</v>
      </c>
      <c r="D317" s="8">
        <v>9297</v>
      </c>
      <c r="E317" s="9">
        <f t="shared" si="45"/>
        <v>1673.46</v>
      </c>
      <c r="F317" s="18">
        <v>1382</v>
      </c>
      <c r="G317" s="3">
        <f t="shared" si="46"/>
        <v>82.583390101944474</v>
      </c>
      <c r="H317" s="2">
        <v>106</v>
      </c>
      <c r="I317" s="18">
        <v>100</v>
      </c>
      <c r="J317" s="3">
        <f t="shared" si="47"/>
        <v>94.339622641509436</v>
      </c>
      <c r="K317" s="1">
        <v>74</v>
      </c>
      <c r="L317" s="1">
        <v>5</v>
      </c>
      <c r="M317" s="3">
        <f t="shared" si="39"/>
        <v>6.756756756756757</v>
      </c>
      <c r="N317" s="1">
        <v>12</v>
      </c>
      <c r="O317" s="3">
        <f t="shared" si="40"/>
        <v>16.216216216216218</v>
      </c>
      <c r="P317" s="3">
        <f t="shared" si="41"/>
        <v>71.78</v>
      </c>
      <c r="Q317" s="1">
        <v>9</v>
      </c>
      <c r="R317" s="3">
        <f t="shared" si="42"/>
        <v>12.538311507383673</v>
      </c>
      <c r="S317" s="2">
        <v>95</v>
      </c>
      <c r="T317" s="18">
        <v>74</v>
      </c>
      <c r="U317" s="3">
        <f t="shared" si="43"/>
        <v>77.89473684210526</v>
      </c>
      <c r="V317" s="3" t="e">
        <f t="shared" si="44"/>
        <v>#DIV/0!</v>
      </c>
      <c r="W317" s="65"/>
      <c r="X317" s="65"/>
    </row>
    <row r="318" spans="1:24" hidden="1">
      <c r="A318" s="15">
        <v>373</v>
      </c>
      <c r="B318" s="5" t="s">
        <v>369</v>
      </c>
      <c r="C318" s="8" t="s">
        <v>399</v>
      </c>
      <c r="D318" s="8">
        <v>4674</v>
      </c>
      <c r="E318" s="9">
        <f t="shared" si="45"/>
        <v>841.31999999999994</v>
      </c>
      <c r="F318" s="18">
        <v>700</v>
      </c>
      <c r="G318" s="3">
        <f t="shared" si="46"/>
        <v>83.202586411829031</v>
      </c>
      <c r="H318" s="2">
        <v>71</v>
      </c>
      <c r="I318" s="18">
        <v>66</v>
      </c>
      <c r="J318" s="3">
        <f t="shared" si="47"/>
        <v>92.957746478873233</v>
      </c>
      <c r="K318" s="1">
        <v>49</v>
      </c>
      <c r="L318" s="1">
        <v>14</v>
      </c>
      <c r="M318" s="3">
        <f t="shared" si="39"/>
        <v>28.571428571428569</v>
      </c>
      <c r="N318" s="1">
        <v>28</v>
      </c>
      <c r="O318" s="3">
        <f t="shared" si="40"/>
        <v>57.142857142857139</v>
      </c>
      <c r="P318" s="3">
        <f t="shared" si="41"/>
        <v>47.53</v>
      </c>
      <c r="Q318" s="1">
        <v>16</v>
      </c>
      <c r="R318" s="3">
        <f t="shared" si="42"/>
        <v>33.662949715968857</v>
      </c>
      <c r="S318" s="2">
        <v>65</v>
      </c>
      <c r="T318" s="18">
        <v>66</v>
      </c>
      <c r="U318" s="3">
        <f t="shared" si="43"/>
        <v>101.53846153846153</v>
      </c>
      <c r="V318" s="3" t="e">
        <f t="shared" si="44"/>
        <v>#DIV/0!</v>
      </c>
      <c r="W318" s="65"/>
      <c r="X318" s="65"/>
    </row>
    <row r="319" spans="1:24" hidden="1">
      <c r="A319" s="15">
        <v>374</v>
      </c>
      <c r="B319" s="5" t="s">
        <v>369</v>
      </c>
      <c r="C319" s="8" t="s">
        <v>400</v>
      </c>
      <c r="D319" s="8">
        <v>5048</v>
      </c>
      <c r="E319" s="9">
        <f t="shared" si="45"/>
        <v>908.64</v>
      </c>
      <c r="F319" s="18">
        <v>579</v>
      </c>
      <c r="G319" s="3">
        <f t="shared" si="46"/>
        <v>63.721605916534607</v>
      </c>
      <c r="H319" s="2">
        <v>66</v>
      </c>
      <c r="I319" s="18">
        <v>60</v>
      </c>
      <c r="J319" s="3">
        <f t="shared" si="47"/>
        <v>90.909090909090907</v>
      </c>
      <c r="K319" s="1">
        <v>51</v>
      </c>
      <c r="L319" s="1">
        <v>23</v>
      </c>
      <c r="M319" s="3">
        <f t="shared" si="39"/>
        <v>45.098039215686278</v>
      </c>
      <c r="N319" s="1">
        <v>0</v>
      </c>
      <c r="O319" s="3">
        <f t="shared" si="40"/>
        <v>0</v>
      </c>
      <c r="P319" s="3">
        <f t="shared" si="41"/>
        <v>49.47</v>
      </c>
      <c r="Q319" s="1">
        <v>21</v>
      </c>
      <c r="R319" s="3">
        <f t="shared" si="42"/>
        <v>42.449969678593085</v>
      </c>
      <c r="S319" s="2">
        <v>61</v>
      </c>
      <c r="T319" s="18">
        <v>54</v>
      </c>
      <c r="U319" s="3">
        <f t="shared" si="43"/>
        <v>88.52459016393442</v>
      </c>
      <c r="V319" s="3" t="e">
        <f t="shared" si="44"/>
        <v>#DIV/0!</v>
      </c>
      <c r="W319" s="65"/>
      <c r="X319" s="65"/>
    </row>
    <row r="320" spans="1:24" hidden="1">
      <c r="A320" s="15">
        <v>375</v>
      </c>
      <c r="B320" s="5" t="s">
        <v>369</v>
      </c>
      <c r="C320" s="8" t="s">
        <v>401</v>
      </c>
      <c r="D320" s="8">
        <v>10208</v>
      </c>
      <c r="E320" s="9">
        <f t="shared" si="45"/>
        <v>1837.4399999999998</v>
      </c>
      <c r="F320" s="18">
        <v>1652</v>
      </c>
      <c r="G320" s="3">
        <f t="shared" si="46"/>
        <v>89.90769766631837</v>
      </c>
      <c r="H320" s="2">
        <v>135</v>
      </c>
      <c r="I320" s="18">
        <v>122</v>
      </c>
      <c r="J320" s="3">
        <f t="shared" si="47"/>
        <v>90.370370370370367</v>
      </c>
      <c r="K320" s="1">
        <v>86</v>
      </c>
      <c r="L320" s="1">
        <v>8</v>
      </c>
      <c r="M320" s="3">
        <f t="shared" si="39"/>
        <v>9.3023255813953494</v>
      </c>
      <c r="N320" s="1">
        <v>3</v>
      </c>
      <c r="O320" s="3">
        <f t="shared" si="40"/>
        <v>3.4883720930232558</v>
      </c>
      <c r="P320" s="3">
        <f t="shared" si="41"/>
        <v>83.42</v>
      </c>
      <c r="Q320" s="1">
        <v>22</v>
      </c>
      <c r="R320" s="3">
        <f t="shared" si="42"/>
        <v>26.372572524574444</v>
      </c>
      <c r="S320" s="2">
        <v>125</v>
      </c>
      <c r="T320" s="18">
        <v>113</v>
      </c>
      <c r="U320" s="3">
        <f t="shared" si="43"/>
        <v>90.4</v>
      </c>
      <c r="V320" s="3" t="e">
        <f t="shared" si="44"/>
        <v>#DIV/0!</v>
      </c>
      <c r="W320" s="65"/>
      <c r="X320" s="65"/>
    </row>
    <row r="321" spans="1:24" hidden="1">
      <c r="A321" s="15">
        <v>376</v>
      </c>
      <c r="B321" s="5" t="s">
        <v>369</v>
      </c>
      <c r="C321" s="8" t="s">
        <v>402</v>
      </c>
      <c r="D321" s="8">
        <v>9606</v>
      </c>
      <c r="E321" s="9">
        <f t="shared" si="45"/>
        <v>1729.08</v>
      </c>
      <c r="F321" s="18">
        <v>1609</v>
      </c>
      <c r="G321" s="3">
        <f t="shared" si="46"/>
        <v>93.055266384435654</v>
      </c>
      <c r="H321" s="2">
        <v>115</v>
      </c>
      <c r="I321" s="18">
        <v>109</v>
      </c>
      <c r="J321" s="3">
        <f t="shared" si="47"/>
        <v>94.782608695652172</v>
      </c>
      <c r="K321" s="1">
        <v>89</v>
      </c>
      <c r="L321" s="1">
        <v>32</v>
      </c>
      <c r="M321" s="3">
        <f t="shared" si="39"/>
        <v>35.955056179775283</v>
      </c>
      <c r="N321" s="1">
        <v>55</v>
      </c>
      <c r="O321" s="3">
        <f t="shared" si="40"/>
        <v>61.797752808988761</v>
      </c>
      <c r="P321" s="3">
        <f t="shared" si="41"/>
        <v>86.33</v>
      </c>
      <c r="Q321" s="1">
        <v>29</v>
      </c>
      <c r="R321" s="3">
        <f t="shared" si="42"/>
        <v>33.59203058033129</v>
      </c>
      <c r="S321" s="2">
        <v>105</v>
      </c>
      <c r="T321" s="18">
        <v>108</v>
      </c>
      <c r="U321" s="3">
        <f t="shared" si="43"/>
        <v>102.85714285714285</v>
      </c>
      <c r="V321" s="3" t="e">
        <f t="shared" si="44"/>
        <v>#DIV/0!</v>
      </c>
      <c r="W321" s="65"/>
      <c r="X321" s="65"/>
    </row>
    <row r="322" spans="1:24" hidden="1">
      <c r="A322" s="15">
        <v>377</v>
      </c>
      <c r="B322" s="5" t="s">
        <v>369</v>
      </c>
      <c r="C322" s="8" t="s">
        <v>403</v>
      </c>
      <c r="D322" s="8">
        <v>5750</v>
      </c>
      <c r="E322" s="9">
        <f t="shared" si="45"/>
        <v>1035</v>
      </c>
      <c r="F322" s="18">
        <v>792</v>
      </c>
      <c r="G322" s="3">
        <f t="shared" si="46"/>
        <v>76.521739130434781</v>
      </c>
      <c r="H322" s="2">
        <v>84</v>
      </c>
      <c r="I322" s="18">
        <v>84</v>
      </c>
      <c r="J322" s="3">
        <f t="shared" si="47"/>
        <v>100</v>
      </c>
      <c r="K322" s="1">
        <v>70</v>
      </c>
      <c r="L322" s="1">
        <v>10</v>
      </c>
      <c r="M322" s="3">
        <f t="shared" ref="M322:M332" si="48">L322/K322*100</f>
        <v>14.285714285714285</v>
      </c>
      <c r="N322" s="1">
        <v>33</v>
      </c>
      <c r="O322" s="3">
        <f t="shared" ref="O322:O332" si="49">N322/K322*100</f>
        <v>47.142857142857139</v>
      </c>
      <c r="P322" s="3">
        <f t="shared" ref="P322:P332" si="50">K322*97%</f>
        <v>67.899999999999991</v>
      </c>
      <c r="Q322" s="1">
        <v>20</v>
      </c>
      <c r="R322" s="3">
        <f t="shared" ref="R322:R332" si="51">Q322/P322*100</f>
        <v>29.45508100147276</v>
      </c>
      <c r="S322" s="2">
        <v>76</v>
      </c>
      <c r="T322" s="18">
        <v>68</v>
      </c>
      <c r="U322" s="3">
        <f t="shared" ref="U322:U385" si="52">T322/S322*100</f>
        <v>89.473684210526315</v>
      </c>
      <c r="V322" s="3" t="e">
        <f t="shared" si="44"/>
        <v>#DIV/0!</v>
      </c>
      <c r="W322" s="65"/>
      <c r="X322" s="65"/>
    </row>
    <row r="323" spans="1:24" hidden="1">
      <c r="A323" s="15">
        <v>378</v>
      </c>
      <c r="B323" s="5" t="s">
        <v>369</v>
      </c>
      <c r="C323" s="8" t="s">
        <v>404</v>
      </c>
      <c r="D323" s="8">
        <v>7410</v>
      </c>
      <c r="E323" s="9">
        <f t="shared" si="45"/>
        <v>1333.8</v>
      </c>
      <c r="F323" s="18">
        <v>1598</v>
      </c>
      <c r="G323" s="3">
        <f t="shared" si="46"/>
        <v>119.80806717648824</v>
      </c>
      <c r="H323" s="2">
        <v>101</v>
      </c>
      <c r="I323" s="18">
        <v>90</v>
      </c>
      <c r="J323" s="3">
        <f t="shared" si="47"/>
        <v>89.10891089108911</v>
      </c>
      <c r="K323" s="1">
        <v>70</v>
      </c>
      <c r="L323" s="1">
        <v>19</v>
      </c>
      <c r="M323" s="3">
        <f t="shared" si="48"/>
        <v>27.142857142857142</v>
      </c>
      <c r="N323" s="1">
        <v>32</v>
      </c>
      <c r="O323" s="3">
        <f t="shared" si="49"/>
        <v>45.714285714285715</v>
      </c>
      <c r="P323" s="3">
        <f t="shared" si="50"/>
        <v>67.899999999999991</v>
      </c>
      <c r="Q323" s="1">
        <v>16</v>
      </c>
      <c r="R323" s="3">
        <f t="shared" si="51"/>
        <v>23.564064801178205</v>
      </c>
      <c r="S323" s="2">
        <v>91</v>
      </c>
      <c r="T323" s="18">
        <v>87</v>
      </c>
      <c r="U323" s="3">
        <f t="shared" si="52"/>
        <v>95.604395604395606</v>
      </c>
      <c r="V323" s="3" t="e">
        <f t="shared" ref="V323:V386" si="53">X323*100/W323</f>
        <v>#DIV/0!</v>
      </c>
      <c r="W323" s="65"/>
      <c r="X323" s="65"/>
    </row>
    <row r="324" spans="1:24" hidden="1">
      <c r="A324" s="15">
        <v>379</v>
      </c>
      <c r="B324" s="5" t="s">
        <v>369</v>
      </c>
      <c r="C324" s="8" t="s">
        <v>40</v>
      </c>
      <c r="D324" s="8">
        <v>7323</v>
      </c>
      <c r="E324" s="9">
        <f t="shared" si="45"/>
        <v>1318.1399999999999</v>
      </c>
      <c r="F324" s="18">
        <v>1222</v>
      </c>
      <c r="G324" s="3">
        <f t="shared" si="46"/>
        <v>92.706389306143507</v>
      </c>
      <c r="H324" s="2">
        <v>95</v>
      </c>
      <c r="I324" s="18">
        <v>97</v>
      </c>
      <c r="J324" s="3">
        <f t="shared" si="47"/>
        <v>102.10526315789474</v>
      </c>
      <c r="K324" s="1">
        <v>75</v>
      </c>
      <c r="L324" s="1">
        <v>18</v>
      </c>
      <c r="M324" s="3">
        <f t="shared" si="48"/>
        <v>24</v>
      </c>
      <c r="N324" s="1">
        <v>31</v>
      </c>
      <c r="O324" s="3">
        <f t="shared" si="49"/>
        <v>41.333333333333336</v>
      </c>
      <c r="P324" s="3">
        <f t="shared" si="50"/>
        <v>72.75</v>
      </c>
      <c r="Q324" s="1">
        <v>24</v>
      </c>
      <c r="R324" s="3">
        <f t="shared" si="51"/>
        <v>32.989690721649481</v>
      </c>
      <c r="S324" s="2">
        <v>85</v>
      </c>
      <c r="T324" s="18">
        <v>87</v>
      </c>
      <c r="U324" s="3">
        <f t="shared" si="52"/>
        <v>102.35294117647058</v>
      </c>
      <c r="V324" s="3" t="e">
        <f t="shared" si="53"/>
        <v>#DIV/0!</v>
      </c>
      <c r="W324" s="65"/>
      <c r="X324" s="65"/>
    </row>
    <row r="325" spans="1:24" hidden="1">
      <c r="A325" s="15">
        <v>380</v>
      </c>
      <c r="B325" s="5" t="s">
        <v>369</v>
      </c>
      <c r="C325" s="8" t="s">
        <v>405</v>
      </c>
      <c r="D325" s="8">
        <v>4262</v>
      </c>
      <c r="E325" s="9">
        <f t="shared" si="45"/>
        <v>767.16</v>
      </c>
      <c r="F325" s="18">
        <v>685</v>
      </c>
      <c r="G325" s="3">
        <f t="shared" si="46"/>
        <v>89.29036967516555</v>
      </c>
      <c r="H325" s="2">
        <v>55</v>
      </c>
      <c r="I325" s="18">
        <v>52</v>
      </c>
      <c r="J325" s="3">
        <f t="shared" si="47"/>
        <v>94.545454545454547</v>
      </c>
      <c r="K325" s="1">
        <v>43</v>
      </c>
      <c r="L325" s="1">
        <v>16</v>
      </c>
      <c r="M325" s="3">
        <f t="shared" si="48"/>
        <v>37.209302325581397</v>
      </c>
      <c r="N325" s="1">
        <v>15</v>
      </c>
      <c r="O325" s="3">
        <f t="shared" si="49"/>
        <v>34.883720930232556</v>
      </c>
      <c r="P325" s="3">
        <f t="shared" si="50"/>
        <v>41.71</v>
      </c>
      <c r="Q325" s="1">
        <v>9</v>
      </c>
      <c r="R325" s="3">
        <f t="shared" si="51"/>
        <v>21.577559338288179</v>
      </c>
      <c r="S325" s="2">
        <v>45</v>
      </c>
      <c r="T325" s="18">
        <v>40</v>
      </c>
      <c r="U325" s="3">
        <f t="shared" si="52"/>
        <v>88.888888888888886</v>
      </c>
      <c r="V325" s="3" t="e">
        <f t="shared" si="53"/>
        <v>#DIV/0!</v>
      </c>
      <c r="W325" s="65"/>
      <c r="X325" s="65"/>
    </row>
    <row r="326" spans="1:24" hidden="1">
      <c r="A326" s="15">
        <v>381</v>
      </c>
      <c r="B326" s="5" t="s">
        <v>369</v>
      </c>
      <c r="C326" s="8" t="s">
        <v>271</v>
      </c>
      <c r="D326" s="8">
        <v>5757</v>
      </c>
      <c r="E326" s="9">
        <f t="shared" si="45"/>
        <v>1036.26</v>
      </c>
      <c r="F326" s="18">
        <v>835</v>
      </c>
      <c r="G326" s="3">
        <f t="shared" si="46"/>
        <v>80.578233261922676</v>
      </c>
      <c r="H326" s="2">
        <v>85</v>
      </c>
      <c r="I326" s="18">
        <v>76</v>
      </c>
      <c r="J326" s="3">
        <f t="shared" si="47"/>
        <v>89.411764705882362</v>
      </c>
      <c r="K326" s="1">
        <v>61</v>
      </c>
      <c r="L326" s="1">
        <v>30</v>
      </c>
      <c r="M326" s="3">
        <f t="shared" si="48"/>
        <v>49.180327868852459</v>
      </c>
      <c r="N326" s="1">
        <v>33</v>
      </c>
      <c r="O326" s="3">
        <f t="shared" si="49"/>
        <v>54.098360655737707</v>
      </c>
      <c r="P326" s="3">
        <f t="shared" si="50"/>
        <v>59.17</v>
      </c>
      <c r="Q326" s="1">
        <v>22</v>
      </c>
      <c r="R326" s="3">
        <f t="shared" si="51"/>
        <v>37.18100388710495</v>
      </c>
      <c r="S326" s="2">
        <v>77</v>
      </c>
      <c r="T326" s="18">
        <v>70</v>
      </c>
      <c r="U326" s="3">
        <f t="shared" si="52"/>
        <v>90.909090909090907</v>
      </c>
      <c r="V326" s="3" t="e">
        <f t="shared" si="53"/>
        <v>#DIV/0!</v>
      </c>
      <c r="W326" s="65"/>
      <c r="X326" s="65"/>
    </row>
    <row r="327" spans="1:24" hidden="1">
      <c r="A327" s="15">
        <v>382</v>
      </c>
      <c r="B327" s="5" t="s">
        <v>369</v>
      </c>
      <c r="C327" s="8" t="s">
        <v>406</v>
      </c>
      <c r="D327" s="8">
        <v>9855</v>
      </c>
      <c r="E327" s="9">
        <f t="shared" si="45"/>
        <v>1773.8999999999999</v>
      </c>
      <c r="F327" s="18">
        <v>1790</v>
      </c>
      <c r="G327" s="3">
        <f t="shared" si="46"/>
        <v>100.90760471277976</v>
      </c>
      <c r="H327" s="2">
        <v>124</v>
      </c>
      <c r="I327" s="18">
        <v>114</v>
      </c>
      <c r="J327" s="3">
        <f t="shared" si="47"/>
        <v>91.935483870967744</v>
      </c>
      <c r="K327" s="1">
        <v>88</v>
      </c>
      <c r="L327" s="1">
        <v>28</v>
      </c>
      <c r="M327" s="3">
        <f t="shared" si="48"/>
        <v>31.818181818181817</v>
      </c>
      <c r="N327" s="1">
        <v>58</v>
      </c>
      <c r="O327" s="3">
        <f t="shared" si="49"/>
        <v>65.909090909090907</v>
      </c>
      <c r="P327" s="3">
        <f t="shared" si="50"/>
        <v>85.36</v>
      </c>
      <c r="Q327" s="1">
        <v>29</v>
      </c>
      <c r="R327" s="3">
        <f t="shared" si="51"/>
        <v>33.97375820056233</v>
      </c>
      <c r="S327" s="2">
        <v>117</v>
      </c>
      <c r="T327" s="18">
        <v>89</v>
      </c>
      <c r="U327" s="3">
        <f t="shared" si="52"/>
        <v>76.068376068376068</v>
      </c>
      <c r="V327" s="3" t="e">
        <f t="shared" si="53"/>
        <v>#DIV/0!</v>
      </c>
      <c r="W327" s="65"/>
      <c r="X327" s="65"/>
    </row>
    <row r="328" spans="1:24" hidden="1">
      <c r="A328" s="15">
        <v>383</v>
      </c>
      <c r="B328" s="5" t="s">
        <v>369</v>
      </c>
      <c r="C328" s="8" t="s">
        <v>407</v>
      </c>
      <c r="D328" s="8">
        <v>6243</v>
      </c>
      <c r="E328" s="9">
        <f t="shared" si="45"/>
        <v>1123.74</v>
      </c>
      <c r="F328" s="18">
        <v>625</v>
      </c>
      <c r="G328" s="3">
        <f t="shared" si="46"/>
        <v>55.617847544805741</v>
      </c>
      <c r="H328" s="2">
        <v>65</v>
      </c>
      <c r="I328" s="18">
        <v>57</v>
      </c>
      <c r="J328" s="3">
        <f t="shared" si="47"/>
        <v>87.692307692307693</v>
      </c>
      <c r="K328" s="1">
        <v>42</v>
      </c>
      <c r="L328" s="1">
        <v>7</v>
      </c>
      <c r="M328" s="3">
        <f t="shared" si="48"/>
        <v>16.666666666666664</v>
      </c>
      <c r="N328" s="1">
        <v>17</v>
      </c>
      <c r="O328" s="3">
        <f t="shared" si="49"/>
        <v>40.476190476190474</v>
      </c>
      <c r="P328" s="3">
        <f t="shared" si="50"/>
        <v>40.74</v>
      </c>
      <c r="Q328" s="1">
        <v>8</v>
      </c>
      <c r="R328" s="3">
        <f t="shared" si="51"/>
        <v>19.636720667648504</v>
      </c>
      <c r="S328" s="2">
        <v>57</v>
      </c>
      <c r="T328" s="18">
        <v>56</v>
      </c>
      <c r="U328" s="3">
        <f t="shared" si="52"/>
        <v>98.245614035087712</v>
      </c>
      <c r="V328" s="3" t="e">
        <f t="shared" si="53"/>
        <v>#DIV/0!</v>
      </c>
      <c r="W328" s="65"/>
      <c r="X328" s="65"/>
    </row>
    <row r="329" spans="1:24" hidden="1">
      <c r="A329" s="15">
        <v>384</v>
      </c>
      <c r="B329" s="5" t="s">
        <v>369</v>
      </c>
      <c r="C329" s="8" t="s">
        <v>408</v>
      </c>
      <c r="D329" s="8">
        <v>8688</v>
      </c>
      <c r="E329" s="9">
        <f t="shared" si="45"/>
        <v>1563.84</v>
      </c>
      <c r="F329" s="18">
        <v>930</v>
      </c>
      <c r="G329" s="3">
        <f t="shared" si="46"/>
        <v>59.468999386126463</v>
      </c>
      <c r="H329" s="2">
        <v>91</v>
      </c>
      <c r="I329" s="18">
        <v>96</v>
      </c>
      <c r="J329" s="3">
        <f t="shared" si="47"/>
        <v>105.4945054945055</v>
      </c>
      <c r="K329" s="1">
        <v>71</v>
      </c>
      <c r="L329" s="1">
        <v>12</v>
      </c>
      <c r="M329" s="3">
        <f t="shared" si="48"/>
        <v>16.901408450704224</v>
      </c>
      <c r="N329" s="1">
        <v>39</v>
      </c>
      <c r="O329" s="3">
        <f t="shared" si="49"/>
        <v>54.929577464788736</v>
      </c>
      <c r="P329" s="3">
        <f t="shared" si="50"/>
        <v>68.87</v>
      </c>
      <c r="Q329" s="1">
        <v>18</v>
      </c>
      <c r="R329" s="3">
        <f t="shared" si="51"/>
        <v>26.136198635109626</v>
      </c>
      <c r="S329" s="2">
        <v>81</v>
      </c>
      <c r="T329" s="18">
        <v>67</v>
      </c>
      <c r="U329" s="3">
        <f t="shared" si="52"/>
        <v>82.716049382716051</v>
      </c>
      <c r="V329" s="3" t="e">
        <f t="shared" si="53"/>
        <v>#DIV/0!</v>
      </c>
      <c r="W329" s="65"/>
      <c r="X329" s="65"/>
    </row>
    <row r="330" spans="1:24" hidden="1">
      <c r="A330" s="15">
        <v>385</v>
      </c>
      <c r="B330" s="5" t="s">
        <v>369</v>
      </c>
      <c r="C330" s="8" t="s">
        <v>274</v>
      </c>
      <c r="D330" s="8">
        <v>8105</v>
      </c>
      <c r="E330" s="9">
        <f t="shared" si="45"/>
        <v>1458.8999999999999</v>
      </c>
      <c r="F330" s="18">
        <v>763</v>
      </c>
      <c r="G330" s="3">
        <f t="shared" si="46"/>
        <v>52.299677839468096</v>
      </c>
      <c r="H330" s="2">
        <v>111</v>
      </c>
      <c r="I330" s="18">
        <v>105</v>
      </c>
      <c r="J330" s="3">
        <f t="shared" si="47"/>
        <v>94.594594594594597</v>
      </c>
      <c r="K330" s="1">
        <v>81</v>
      </c>
      <c r="L330" s="1">
        <v>3</v>
      </c>
      <c r="M330" s="3">
        <f t="shared" si="48"/>
        <v>3.7037037037037033</v>
      </c>
      <c r="N330" s="1">
        <v>0</v>
      </c>
      <c r="O330" s="3">
        <f t="shared" si="49"/>
        <v>0</v>
      </c>
      <c r="P330" s="3">
        <f t="shared" si="50"/>
        <v>78.569999999999993</v>
      </c>
      <c r="Q330" s="1">
        <v>20</v>
      </c>
      <c r="R330" s="3">
        <f t="shared" si="51"/>
        <v>25.455008272877688</v>
      </c>
      <c r="S330" s="2">
        <v>95</v>
      </c>
      <c r="T330" s="18">
        <v>95</v>
      </c>
      <c r="U330" s="3">
        <f t="shared" si="52"/>
        <v>100</v>
      </c>
      <c r="V330" s="3" t="e">
        <f t="shared" si="53"/>
        <v>#DIV/0!</v>
      </c>
      <c r="W330" s="65"/>
      <c r="X330" s="65"/>
    </row>
    <row r="331" spans="1:24" hidden="1">
      <c r="A331" s="15">
        <v>386</v>
      </c>
      <c r="B331" s="5" t="s">
        <v>369</v>
      </c>
      <c r="C331" s="8" t="s">
        <v>409</v>
      </c>
      <c r="D331" s="8">
        <v>5210</v>
      </c>
      <c r="E331" s="9">
        <f t="shared" si="45"/>
        <v>937.8</v>
      </c>
      <c r="F331" s="18">
        <v>1160</v>
      </c>
      <c r="G331" s="3">
        <f t="shared" si="46"/>
        <v>123.69375133290681</v>
      </c>
      <c r="H331" s="2">
        <v>71</v>
      </c>
      <c r="I331" s="18">
        <v>75</v>
      </c>
      <c r="J331" s="3">
        <f t="shared" si="47"/>
        <v>105.63380281690141</v>
      </c>
      <c r="K331" s="1">
        <v>57</v>
      </c>
      <c r="L331" s="1">
        <v>17</v>
      </c>
      <c r="M331" s="3">
        <f t="shared" si="48"/>
        <v>29.82456140350877</v>
      </c>
      <c r="N331" s="1">
        <v>40</v>
      </c>
      <c r="O331" s="3">
        <f t="shared" si="49"/>
        <v>70.175438596491219</v>
      </c>
      <c r="P331" s="3">
        <f t="shared" si="50"/>
        <v>55.29</v>
      </c>
      <c r="Q331" s="1">
        <v>18</v>
      </c>
      <c r="R331" s="3">
        <f t="shared" si="51"/>
        <v>32.555615843733044</v>
      </c>
      <c r="S331" s="2">
        <v>59</v>
      </c>
      <c r="T331" s="18">
        <v>60</v>
      </c>
      <c r="U331" s="3">
        <f t="shared" si="52"/>
        <v>101.69491525423729</v>
      </c>
      <c r="V331" s="3" t="e">
        <f t="shared" si="53"/>
        <v>#DIV/0!</v>
      </c>
      <c r="W331" s="65"/>
      <c r="X331" s="65"/>
    </row>
    <row r="332" spans="1:24" hidden="1">
      <c r="A332" s="15">
        <v>387</v>
      </c>
      <c r="B332" s="5" t="s">
        <v>369</v>
      </c>
      <c r="C332" s="8" t="s">
        <v>410</v>
      </c>
      <c r="D332" s="8">
        <v>7801</v>
      </c>
      <c r="E332" s="9">
        <f t="shared" si="45"/>
        <v>1404.1799999999998</v>
      </c>
      <c r="F332" s="18">
        <v>1213</v>
      </c>
      <c r="G332" s="3">
        <f t="shared" si="46"/>
        <v>86.384936404164719</v>
      </c>
      <c r="H332" s="2">
        <v>112</v>
      </c>
      <c r="I332" s="18">
        <v>103</v>
      </c>
      <c r="J332" s="3">
        <f t="shared" si="47"/>
        <v>91.964285714285708</v>
      </c>
      <c r="K332" s="1">
        <v>51</v>
      </c>
      <c r="L332" s="1">
        <v>3</v>
      </c>
      <c r="M332" s="3">
        <f t="shared" si="48"/>
        <v>5.8823529411764701</v>
      </c>
      <c r="N332" s="1">
        <v>19</v>
      </c>
      <c r="O332" s="3">
        <f t="shared" si="49"/>
        <v>37.254901960784316</v>
      </c>
      <c r="P332" s="3">
        <f t="shared" si="50"/>
        <v>49.47</v>
      </c>
      <c r="Q332" s="1">
        <v>13</v>
      </c>
      <c r="R332" s="3">
        <f t="shared" si="51"/>
        <v>26.278552658176675</v>
      </c>
      <c r="S332" s="2">
        <v>102</v>
      </c>
      <c r="T332" s="18">
        <v>95</v>
      </c>
      <c r="U332" s="3">
        <f t="shared" si="52"/>
        <v>93.137254901960787</v>
      </c>
      <c r="V332" s="3" t="e">
        <f t="shared" si="53"/>
        <v>#DIV/0!</v>
      </c>
      <c r="W332" s="65"/>
      <c r="X332" s="65"/>
    </row>
    <row r="333" spans="1:24" hidden="1">
      <c r="A333" s="15">
        <v>286</v>
      </c>
      <c r="B333" s="5" t="s">
        <v>312</v>
      </c>
      <c r="C333" s="8" t="s">
        <v>313</v>
      </c>
      <c r="D333" s="3">
        <v>11843.26</v>
      </c>
      <c r="E333" s="9">
        <f t="shared" ref="E333:E361" si="54">$D333*18%</f>
        <v>2131.7867999999999</v>
      </c>
      <c r="F333" s="18">
        <v>1997</v>
      </c>
      <c r="G333" s="3">
        <f t="shared" ref="G333:G361" si="55">$F333/$E333%</f>
        <v>93.677285176922965</v>
      </c>
      <c r="H333" s="3">
        <v>166.51623559999999</v>
      </c>
      <c r="I333" s="18">
        <v>128</v>
      </c>
      <c r="J333" s="3">
        <f t="shared" ref="J333:J361" si="56">$I333/$H333%</f>
        <v>76.869381258099978</v>
      </c>
      <c r="K333" s="1">
        <v>105</v>
      </c>
      <c r="L333" s="1">
        <v>15</v>
      </c>
      <c r="M333" s="3">
        <f t="shared" ref="M333:M361" si="57">$L333/$K333%</f>
        <v>14.285714285714285</v>
      </c>
      <c r="N333" s="1">
        <v>22</v>
      </c>
      <c r="O333" s="3">
        <f t="shared" ref="O333:O361" si="58">$N333/$K333%</f>
        <v>20.952380952380953</v>
      </c>
      <c r="P333" s="3">
        <f t="shared" ref="P333:P361" si="59">$K333*97%</f>
        <v>101.85</v>
      </c>
      <c r="Q333" s="1">
        <v>31</v>
      </c>
      <c r="R333" s="3">
        <f t="shared" ref="R333:R360" si="60">$Q333/$P333%</f>
        <v>30.436917034855181</v>
      </c>
      <c r="S333" s="3">
        <v>150.94949656576685</v>
      </c>
      <c r="T333" s="18">
        <v>124</v>
      </c>
      <c r="U333" s="3">
        <f t="shared" si="52"/>
        <v>82.146680062609363</v>
      </c>
      <c r="V333" s="3" t="e">
        <f t="shared" si="53"/>
        <v>#DIV/0!</v>
      </c>
      <c r="W333" s="65"/>
      <c r="X333" s="65"/>
    </row>
    <row r="334" spans="1:24" hidden="1">
      <c r="A334" s="15">
        <v>287</v>
      </c>
      <c r="B334" s="5" t="s">
        <v>312</v>
      </c>
      <c r="C334" s="8" t="s">
        <v>314</v>
      </c>
      <c r="D334" s="3">
        <v>7060.91</v>
      </c>
      <c r="E334" s="9">
        <f t="shared" si="54"/>
        <v>1270.9638</v>
      </c>
      <c r="F334" s="18">
        <v>1266</v>
      </c>
      <c r="G334" s="3">
        <f t="shared" si="55"/>
        <v>99.609445996809669</v>
      </c>
      <c r="H334" s="3">
        <v>99.381773945452665</v>
      </c>
      <c r="I334" s="18">
        <v>102</v>
      </c>
      <c r="J334" s="3">
        <f t="shared" si="56"/>
        <v>102.634513302192</v>
      </c>
      <c r="K334" s="1">
        <v>63</v>
      </c>
      <c r="L334" s="1">
        <v>23</v>
      </c>
      <c r="M334" s="3">
        <f t="shared" si="57"/>
        <v>36.507936507936506</v>
      </c>
      <c r="N334" s="1">
        <v>55</v>
      </c>
      <c r="O334" s="3">
        <f t="shared" si="58"/>
        <v>87.301587301587304</v>
      </c>
      <c r="P334" s="3">
        <f t="shared" si="59"/>
        <v>61.11</v>
      </c>
      <c r="Q334" s="1">
        <v>18</v>
      </c>
      <c r="R334" s="3">
        <f t="shared" si="60"/>
        <v>29.455081001472756</v>
      </c>
      <c r="S334" s="3">
        <v>89.995559482455747</v>
      </c>
      <c r="T334" s="18">
        <v>88</v>
      </c>
      <c r="U334" s="3">
        <f t="shared" si="52"/>
        <v>97.782602281788385</v>
      </c>
      <c r="V334" s="3" t="e">
        <f t="shared" si="53"/>
        <v>#DIV/0!</v>
      </c>
      <c r="W334" s="65"/>
      <c r="X334" s="65"/>
    </row>
    <row r="335" spans="1:24" hidden="1">
      <c r="A335" s="15">
        <v>288</v>
      </c>
      <c r="B335" s="5" t="s">
        <v>312</v>
      </c>
      <c r="C335" s="8" t="s">
        <v>315</v>
      </c>
      <c r="D335" s="3">
        <v>7630.55</v>
      </c>
      <c r="E335" s="9">
        <f t="shared" si="54"/>
        <v>1373.499</v>
      </c>
      <c r="F335" s="18">
        <v>906</v>
      </c>
      <c r="G335" s="3">
        <f t="shared" si="55"/>
        <v>65.962916609331344</v>
      </c>
      <c r="H335" s="3">
        <v>107.39941384035116</v>
      </c>
      <c r="I335" s="18">
        <v>81</v>
      </c>
      <c r="J335" s="3">
        <f t="shared" si="56"/>
        <v>75.419406031774258</v>
      </c>
      <c r="K335" s="1">
        <v>54</v>
      </c>
      <c r="L335" s="1">
        <v>11</v>
      </c>
      <c r="M335" s="3">
        <f t="shared" si="57"/>
        <v>20.37037037037037</v>
      </c>
      <c r="N335" s="1">
        <v>26</v>
      </c>
      <c r="O335" s="3">
        <f t="shared" si="58"/>
        <v>48.148148148148145</v>
      </c>
      <c r="P335" s="3">
        <f t="shared" si="59"/>
        <v>52.379999999999995</v>
      </c>
      <c r="Q335" s="1">
        <v>18</v>
      </c>
      <c r="R335" s="3">
        <f t="shared" si="60"/>
        <v>34.364261168384886</v>
      </c>
      <c r="S335" s="3">
        <v>97.2559650822419</v>
      </c>
      <c r="T335" s="18">
        <v>79</v>
      </c>
      <c r="U335" s="3">
        <f t="shared" si="52"/>
        <v>81.228950772526659</v>
      </c>
      <c r="V335" s="3" t="e">
        <f t="shared" si="53"/>
        <v>#DIV/0!</v>
      </c>
      <c r="W335" s="65"/>
      <c r="X335" s="65"/>
    </row>
    <row r="336" spans="1:24" hidden="1">
      <c r="A336" s="15">
        <v>289</v>
      </c>
      <c r="B336" s="5" t="s">
        <v>312</v>
      </c>
      <c r="C336" s="8" t="s">
        <v>316</v>
      </c>
      <c r="D336" s="3">
        <v>9080.91</v>
      </c>
      <c r="E336" s="9">
        <f t="shared" si="54"/>
        <v>1634.5637999999999</v>
      </c>
      <c r="F336" s="18">
        <v>1297</v>
      </c>
      <c r="G336" s="3">
        <f t="shared" si="55"/>
        <v>79.348386401313931</v>
      </c>
      <c r="H336" s="3">
        <v>127.82288916</v>
      </c>
      <c r="I336" s="18">
        <v>114</v>
      </c>
      <c r="J336" s="3">
        <f t="shared" si="56"/>
        <v>89.185904613142142</v>
      </c>
      <c r="K336" s="1">
        <v>72</v>
      </c>
      <c r="L336" s="1">
        <v>20</v>
      </c>
      <c r="M336" s="3">
        <f t="shared" si="57"/>
        <v>27.777777777777779</v>
      </c>
      <c r="N336" s="1">
        <v>35</v>
      </c>
      <c r="O336" s="3">
        <f t="shared" si="58"/>
        <v>48.611111111111114</v>
      </c>
      <c r="P336" s="3">
        <f t="shared" si="59"/>
        <v>69.84</v>
      </c>
      <c r="Q336" s="1">
        <v>23</v>
      </c>
      <c r="R336" s="3">
        <f t="shared" si="60"/>
        <v>32.932416953035506</v>
      </c>
      <c r="S336" s="3">
        <v>115.74167863063361</v>
      </c>
      <c r="T336" s="18">
        <v>100</v>
      </c>
      <c r="U336" s="3">
        <f t="shared" si="52"/>
        <v>86.399299874619899</v>
      </c>
      <c r="V336" s="3" t="e">
        <f t="shared" si="53"/>
        <v>#DIV/0!</v>
      </c>
      <c r="W336" s="65"/>
      <c r="X336" s="65"/>
    </row>
    <row r="337" spans="1:24" hidden="1">
      <c r="A337" s="15">
        <v>290</v>
      </c>
      <c r="B337" s="5" t="s">
        <v>312</v>
      </c>
      <c r="C337" s="8" t="s">
        <v>317</v>
      </c>
      <c r="D337" s="3">
        <v>6863.96</v>
      </c>
      <c r="E337" s="9">
        <f t="shared" si="54"/>
        <v>1235.5128</v>
      </c>
      <c r="F337" s="18">
        <v>956</v>
      </c>
      <c r="G337" s="3">
        <f t="shared" si="55"/>
        <v>77.376778289953776</v>
      </c>
      <c r="H337" s="3">
        <v>96.58964512</v>
      </c>
      <c r="I337" s="18">
        <v>75</v>
      </c>
      <c r="J337" s="3">
        <f t="shared" si="56"/>
        <v>77.64807491198701</v>
      </c>
      <c r="K337" s="1">
        <v>54</v>
      </c>
      <c r="L337" s="1">
        <v>5</v>
      </c>
      <c r="M337" s="3">
        <f t="shared" si="57"/>
        <v>9.2592592592592595</v>
      </c>
      <c r="N337" s="1">
        <v>8</v>
      </c>
      <c r="O337" s="3">
        <f t="shared" si="58"/>
        <v>14.814814814814813</v>
      </c>
      <c r="P337" s="3">
        <f t="shared" si="59"/>
        <v>52.379999999999995</v>
      </c>
      <c r="Q337" s="1">
        <v>17</v>
      </c>
      <c r="R337" s="3">
        <f t="shared" si="60"/>
        <v>32.455135547919056</v>
      </c>
      <c r="S337" s="3">
        <v>87.485312865508405</v>
      </c>
      <c r="T337" s="18">
        <v>72</v>
      </c>
      <c r="U337" s="3">
        <f t="shared" si="52"/>
        <v>82.29952850564294</v>
      </c>
      <c r="V337" s="3" t="e">
        <f t="shared" si="53"/>
        <v>#DIV/0!</v>
      </c>
      <c r="W337" s="65"/>
      <c r="X337" s="65"/>
    </row>
    <row r="338" spans="1:24" hidden="1">
      <c r="A338" s="15">
        <v>291</v>
      </c>
      <c r="B338" s="5" t="s">
        <v>312</v>
      </c>
      <c r="C338" s="8" t="s">
        <v>318</v>
      </c>
      <c r="D338" s="3">
        <v>9791.9500000000007</v>
      </c>
      <c r="E338" s="9">
        <f t="shared" si="54"/>
        <v>1762.5510000000002</v>
      </c>
      <c r="F338" s="18">
        <v>1352</v>
      </c>
      <c r="G338" s="3">
        <f t="shared" si="55"/>
        <v>76.707000251340233</v>
      </c>
      <c r="H338" s="3">
        <v>137.67481700000002</v>
      </c>
      <c r="I338" s="18">
        <v>83</v>
      </c>
      <c r="J338" s="3">
        <f t="shared" si="56"/>
        <v>60.286987706691477</v>
      </c>
      <c r="K338" s="1">
        <v>58</v>
      </c>
      <c r="L338" s="1">
        <v>23</v>
      </c>
      <c r="M338" s="3">
        <f t="shared" si="57"/>
        <v>39.655172413793103</v>
      </c>
      <c r="N338" s="1">
        <v>40</v>
      </c>
      <c r="O338" s="3">
        <f t="shared" si="58"/>
        <v>68.965517241379317</v>
      </c>
      <c r="P338" s="3">
        <f t="shared" si="59"/>
        <v>56.26</v>
      </c>
      <c r="Q338" s="1">
        <v>20</v>
      </c>
      <c r="R338" s="3">
        <f t="shared" si="60"/>
        <v>35.549235691432635</v>
      </c>
      <c r="S338" s="3">
        <v>124.80431257079223</v>
      </c>
      <c r="T338" s="18">
        <v>76</v>
      </c>
      <c r="U338" s="3">
        <f t="shared" si="52"/>
        <v>60.895331607143653</v>
      </c>
      <c r="V338" s="3" t="e">
        <f t="shared" si="53"/>
        <v>#DIV/0!</v>
      </c>
      <c r="W338" s="65"/>
      <c r="X338" s="65"/>
    </row>
    <row r="339" spans="1:24" hidden="1">
      <c r="A339" s="15">
        <v>292</v>
      </c>
      <c r="B339" s="5" t="s">
        <v>312</v>
      </c>
      <c r="C339" s="8" t="s">
        <v>319</v>
      </c>
      <c r="D339" s="3">
        <v>10436.33</v>
      </c>
      <c r="E339" s="9">
        <f t="shared" si="54"/>
        <v>1878.5393999999999</v>
      </c>
      <c r="F339" s="18">
        <v>1527</v>
      </c>
      <c r="G339" s="3">
        <f t="shared" si="55"/>
        <v>81.286556992097161</v>
      </c>
      <c r="H339" s="3">
        <v>146.73479979999999</v>
      </c>
      <c r="I339" s="18">
        <v>108</v>
      </c>
      <c r="J339" s="3">
        <f t="shared" si="56"/>
        <v>73.602172182198331</v>
      </c>
      <c r="K339" s="1">
        <v>66</v>
      </c>
      <c r="L339" s="1">
        <v>22</v>
      </c>
      <c r="M339" s="3">
        <f t="shared" si="57"/>
        <v>33.333333333333329</v>
      </c>
      <c r="N339" s="1">
        <v>22</v>
      </c>
      <c r="O339" s="3">
        <f t="shared" si="58"/>
        <v>33.333333333333329</v>
      </c>
      <c r="P339" s="3">
        <f t="shared" si="59"/>
        <v>64.02</v>
      </c>
      <c r="Q339" s="1">
        <v>17</v>
      </c>
      <c r="R339" s="3">
        <f t="shared" si="60"/>
        <v>26.554201811933773</v>
      </c>
      <c r="S339" s="3">
        <v>133.01732457906095</v>
      </c>
      <c r="T339" s="18">
        <v>101</v>
      </c>
      <c r="U339" s="3">
        <f t="shared" si="52"/>
        <v>75.929958988138452</v>
      </c>
      <c r="V339" s="3" t="e">
        <f t="shared" si="53"/>
        <v>#DIV/0!</v>
      </c>
      <c r="W339" s="65"/>
      <c r="X339" s="65"/>
    </row>
    <row r="340" spans="1:24" hidden="1">
      <c r="A340" s="15">
        <v>293</v>
      </c>
      <c r="B340" s="5" t="s">
        <v>312</v>
      </c>
      <c r="C340" s="8" t="s">
        <v>320</v>
      </c>
      <c r="D340" s="3">
        <v>6755.89</v>
      </c>
      <c r="E340" s="9">
        <f t="shared" si="54"/>
        <v>1216.0602000000001</v>
      </c>
      <c r="F340" s="18">
        <v>1386</v>
      </c>
      <c r="G340" s="3">
        <f t="shared" si="55"/>
        <v>113.97462066433881</v>
      </c>
      <c r="H340" s="3">
        <v>95.088640526553121</v>
      </c>
      <c r="I340" s="18">
        <v>106</v>
      </c>
      <c r="J340" s="3">
        <f t="shared" si="56"/>
        <v>111.47493476931129</v>
      </c>
      <c r="K340" s="1">
        <v>71</v>
      </c>
      <c r="L340" s="1">
        <v>22</v>
      </c>
      <c r="M340" s="3">
        <f t="shared" si="57"/>
        <v>30.985915492957748</v>
      </c>
      <c r="N340" s="1">
        <v>49</v>
      </c>
      <c r="O340" s="3">
        <f t="shared" si="58"/>
        <v>69.014084507042256</v>
      </c>
      <c r="P340" s="3">
        <f t="shared" si="59"/>
        <v>68.87</v>
      </c>
      <c r="Q340" s="1">
        <v>19</v>
      </c>
      <c r="R340" s="3">
        <f t="shared" si="60"/>
        <v>27.588209670393493</v>
      </c>
      <c r="S340" s="3">
        <v>86.107895491080896</v>
      </c>
      <c r="T340" s="18">
        <v>106</v>
      </c>
      <c r="U340" s="3">
        <f t="shared" si="52"/>
        <v>123.10137112917774</v>
      </c>
      <c r="V340" s="3" t="e">
        <f t="shared" si="53"/>
        <v>#DIV/0!</v>
      </c>
      <c r="W340" s="65"/>
      <c r="X340" s="65"/>
    </row>
    <row r="341" spans="1:24" hidden="1">
      <c r="A341" s="15">
        <v>294</v>
      </c>
      <c r="B341" s="5" t="s">
        <v>312</v>
      </c>
      <c r="C341" s="8" t="s">
        <v>321</v>
      </c>
      <c r="D341" s="3">
        <v>5839.82</v>
      </c>
      <c r="E341" s="9">
        <f t="shared" si="54"/>
        <v>1051.1676</v>
      </c>
      <c r="F341" s="18">
        <v>858</v>
      </c>
      <c r="G341" s="3">
        <f t="shared" si="55"/>
        <v>81.623520359645795</v>
      </c>
      <c r="H341" s="3">
        <v>82.195024596281968</v>
      </c>
      <c r="I341" s="18">
        <v>95</v>
      </c>
      <c r="J341" s="3">
        <f t="shared" si="56"/>
        <v>115.57877191060207</v>
      </c>
      <c r="K341" s="1">
        <v>82</v>
      </c>
      <c r="L341" s="1">
        <v>30</v>
      </c>
      <c r="M341" s="3">
        <f t="shared" si="57"/>
        <v>36.585365853658537</v>
      </c>
      <c r="N341" s="1">
        <v>53</v>
      </c>
      <c r="O341" s="3">
        <f t="shared" si="58"/>
        <v>64.634146341463421</v>
      </c>
      <c r="P341" s="3">
        <f t="shared" si="59"/>
        <v>79.539999999999992</v>
      </c>
      <c r="Q341" s="1">
        <v>25</v>
      </c>
      <c r="R341" s="3">
        <f t="shared" si="60"/>
        <v>31.430726678400809</v>
      </c>
      <c r="S341" s="3">
        <v>74.432030457382226</v>
      </c>
      <c r="T341" s="18">
        <v>104</v>
      </c>
      <c r="U341" s="3">
        <f t="shared" si="52"/>
        <v>139.72479235206086</v>
      </c>
      <c r="V341" s="3" t="e">
        <f t="shared" si="53"/>
        <v>#DIV/0!</v>
      </c>
      <c r="W341" s="65"/>
      <c r="X341" s="65"/>
    </row>
    <row r="342" spans="1:24" hidden="1">
      <c r="A342" s="15">
        <v>295</v>
      </c>
      <c r="B342" s="5" t="s">
        <v>312</v>
      </c>
      <c r="C342" s="8" t="s">
        <v>322</v>
      </c>
      <c r="D342" s="3">
        <v>6855.88</v>
      </c>
      <c r="E342" s="9">
        <f t="shared" si="54"/>
        <v>1234.0583999999999</v>
      </c>
      <c r="F342" s="18">
        <v>1041</v>
      </c>
      <c r="G342" s="3">
        <f t="shared" si="55"/>
        <v>84.355813306728436</v>
      </c>
      <c r="H342" s="3">
        <v>96.482799240000006</v>
      </c>
      <c r="I342" s="18">
        <v>68</v>
      </c>
      <c r="J342" s="3">
        <f t="shared" si="56"/>
        <v>70.478883837989272</v>
      </c>
      <c r="K342" s="1">
        <v>51</v>
      </c>
      <c r="L342" s="1">
        <v>21</v>
      </c>
      <c r="M342" s="3">
        <f t="shared" si="57"/>
        <v>41.17647058823529</v>
      </c>
      <c r="N342" s="1">
        <v>39</v>
      </c>
      <c r="O342" s="3">
        <f t="shared" si="58"/>
        <v>76.470588235294116</v>
      </c>
      <c r="P342" s="3">
        <f t="shared" si="59"/>
        <v>49.47</v>
      </c>
      <c r="Q342" s="1">
        <v>12</v>
      </c>
      <c r="R342" s="3">
        <f t="shared" si="60"/>
        <v>24.257125530624624</v>
      </c>
      <c r="S342" s="3">
        <v>87.382328388915695</v>
      </c>
      <c r="T342" s="18">
        <v>49</v>
      </c>
      <c r="U342" s="3">
        <f t="shared" si="52"/>
        <v>56.075411245525444</v>
      </c>
      <c r="V342" s="3" t="e">
        <f t="shared" si="53"/>
        <v>#DIV/0!</v>
      </c>
      <c r="W342" s="65"/>
      <c r="X342" s="65"/>
    </row>
    <row r="343" spans="1:24" hidden="1">
      <c r="A343" s="23">
        <v>296</v>
      </c>
      <c r="B343" s="24" t="s">
        <v>312</v>
      </c>
      <c r="C343" s="30" t="s">
        <v>323</v>
      </c>
      <c r="D343" s="28">
        <v>11389.77</v>
      </c>
      <c r="E343" s="31">
        <f t="shared" si="54"/>
        <v>2050.1586000000002</v>
      </c>
      <c r="F343" s="27">
        <v>1522</v>
      </c>
      <c r="G343" s="28">
        <f t="shared" si="55"/>
        <v>74.238158940483913</v>
      </c>
      <c r="H343" s="28">
        <v>160.31015087725214</v>
      </c>
      <c r="I343" s="27">
        <v>106</v>
      </c>
      <c r="J343" s="28">
        <f t="shared" si="56"/>
        <v>66.121826609197768</v>
      </c>
      <c r="K343" s="26">
        <v>78</v>
      </c>
      <c r="L343" s="26">
        <v>21</v>
      </c>
      <c r="M343" s="28">
        <f t="shared" si="57"/>
        <v>26.923076923076923</v>
      </c>
      <c r="N343" s="26">
        <v>26</v>
      </c>
      <c r="O343" s="28">
        <f t="shared" si="58"/>
        <v>33.333333333333336</v>
      </c>
      <c r="P343" s="28">
        <f t="shared" si="59"/>
        <v>75.66</v>
      </c>
      <c r="Q343" s="26">
        <v>20</v>
      </c>
      <c r="R343" s="28">
        <f t="shared" si="60"/>
        <v>26.434047052603756</v>
      </c>
      <c r="S343" s="28">
        <v>145.16949281700093</v>
      </c>
      <c r="T343" s="27">
        <v>93</v>
      </c>
      <c r="U343" s="28">
        <f t="shared" si="52"/>
        <v>64.0630467154933</v>
      </c>
      <c r="V343" s="3" t="e">
        <f t="shared" si="53"/>
        <v>#DIV/0!</v>
      </c>
      <c r="W343" s="66"/>
      <c r="X343" s="66"/>
    </row>
    <row r="344" spans="1:24" hidden="1">
      <c r="A344" s="15">
        <v>297</v>
      </c>
      <c r="B344" s="5" t="s">
        <v>312</v>
      </c>
      <c r="C344" s="8" t="s">
        <v>324</v>
      </c>
      <c r="D344" s="3">
        <v>5335.83</v>
      </c>
      <c r="E344" s="9">
        <f t="shared" si="54"/>
        <v>960.44939999999997</v>
      </c>
      <c r="F344" s="18">
        <v>891</v>
      </c>
      <c r="G344" s="3">
        <f t="shared" si="55"/>
        <v>92.769072477946267</v>
      </c>
      <c r="H344" s="3">
        <v>75.101403483596968</v>
      </c>
      <c r="I344" s="18">
        <v>60</v>
      </c>
      <c r="J344" s="3">
        <f t="shared" si="56"/>
        <v>79.891982329071524</v>
      </c>
      <c r="K344" s="1">
        <v>47</v>
      </c>
      <c r="L344" s="1">
        <v>11</v>
      </c>
      <c r="M344" s="3">
        <f t="shared" si="57"/>
        <v>23.404255319148938</v>
      </c>
      <c r="N344" s="1">
        <v>14</v>
      </c>
      <c r="O344" s="3">
        <f t="shared" si="58"/>
        <v>29.787234042553195</v>
      </c>
      <c r="P344" s="3">
        <f t="shared" si="59"/>
        <v>45.589999999999996</v>
      </c>
      <c r="Q344" s="1">
        <v>11</v>
      </c>
      <c r="R344" s="3">
        <f t="shared" si="60"/>
        <v>24.128098267163853</v>
      </c>
      <c r="S344" s="3">
        <v>68.008373729911838</v>
      </c>
      <c r="T344" s="18">
        <v>59</v>
      </c>
      <c r="U344" s="3">
        <f t="shared" si="52"/>
        <v>86.754022724190321</v>
      </c>
      <c r="V344" s="3" t="e">
        <f t="shared" si="53"/>
        <v>#DIV/0!</v>
      </c>
      <c r="W344" s="65"/>
      <c r="X344" s="65"/>
    </row>
    <row r="345" spans="1:24" hidden="1">
      <c r="A345" s="15">
        <v>298</v>
      </c>
      <c r="B345" s="5" t="s">
        <v>312</v>
      </c>
      <c r="C345" s="8" t="s">
        <v>325</v>
      </c>
      <c r="D345" s="3">
        <v>8780.94</v>
      </c>
      <c r="E345" s="9">
        <f t="shared" si="54"/>
        <v>1580.5692000000001</v>
      </c>
      <c r="F345" s="18">
        <v>1468</v>
      </c>
      <c r="G345" s="3">
        <f t="shared" si="55"/>
        <v>92.877932835841662</v>
      </c>
      <c r="H345" s="3">
        <v>123.54782580000001</v>
      </c>
      <c r="I345" s="18">
        <v>114</v>
      </c>
      <c r="J345" s="3">
        <f t="shared" si="56"/>
        <v>92.271959673773551</v>
      </c>
      <c r="K345" s="1">
        <v>85</v>
      </c>
      <c r="L345" s="1">
        <v>34</v>
      </c>
      <c r="M345" s="3">
        <f t="shared" si="57"/>
        <v>40</v>
      </c>
      <c r="N345" s="1">
        <v>67</v>
      </c>
      <c r="O345" s="3">
        <f t="shared" si="58"/>
        <v>78.82352941176471</v>
      </c>
      <c r="P345" s="3">
        <f t="shared" si="59"/>
        <v>82.45</v>
      </c>
      <c r="Q345" s="1">
        <v>24</v>
      </c>
      <c r="R345" s="3">
        <f t="shared" si="60"/>
        <v>29.108550636749545</v>
      </c>
      <c r="S345" s="3">
        <v>111.9183799371292</v>
      </c>
      <c r="T345" s="18">
        <v>100</v>
      </c>
      <c r="U345" s="3">
        <f t="shared" si="52"/>
        <v>89.350828752324304</v>
      </c>
      <c r="V345" s="3" t="e">
        <f t="shared" si="53"/>
        <v>#DIV/0!</v>
      </c>
      <c r="W345" s="65"/>
      <c r="X345" s="65"/>
    </row>
    <row r="346" spans="1:24" hidden="1">
      <c r="A346" s="15">
        <v>299</v>
      </c>
      <c r="B346" s="5" t="s">
        <v>312</v>
      </c>
      <c r="C346" s="8" t="s">
        <v>326</v>
      </c>
      <c r="D346" s="3">
        <v>6584.1900000000005</v>
      </c>
      <c r="E346" s="9">
        <f t="shared" si="54"/>
        <v>1185.1541999999999</v>
      </c>
      <c r="F346" s="18">
        <v>1427</v>
      </c>
      <c r="G346" s="3">
        <f t="shared" si="55"/>
        <v>120.40627287149638</v>
      </c>
      <c r="H346" s="3">
        <v>92.671976019225568</v>
      </c>
      <c r="I346" s="18">
        <v>134</v>
      </c>
      <c r="J346" s="3">
        <f t="shared" si="56"/>
        <v>144.59603189231726</v>
      </c>
      <c r="K346" s="1">
        <v>93</v>
      </c>
      <c r="L346" s="1">
        <v>33</v>
      </c>
      <c r="M346" s="3">
        <f t="shared" si="57"/>
        <v>35.483870967741936</v>
      </c>
      <c r="N346" s="1">
        <v>71</v>
      </c>
      <c r="O346" s="3">
        <f t="shared" si="58"/>
        <v>76.344086021505376</v>
      </c>
      <c r="P346" s="3">
        <f t="shared" si="59"/>
        <v>90.21</v>
      </c>
      <c r="Q346" s="1">
        <v>32</v>
      </c>
      <c r="R346" s="3">
        <f t="shared" si="60"/>
        <v>35.472785722203753</v>
      </c>
      <c r="S346" s="3">
        <v>83.919475363485773</v>
      </c>
      <c r="T346" s="18">
        <v>140</v>
      </c>
      <c r="U346" s="3">
        <f t="shared" si="52"/>
        <v>166.82659107866093</v>
      </c>
      <c r="V346" s="3" t="e">
        <f t="shared" si="53"/>
        <v>#DIV/0!</v>
      </c>
      <c r="W346" s="65"/>
      <c r="X346" s="65"/>
    </row>
    <row r="347" spans="1:24" hidden="1">
      <c r="A347" s="15">
        <v>300</v>
      </c>
      <c r="B347" s="5" t="s">
        <v>312</v>
      </c>
      <c r="C347" s="8" t="s">
        <v>327</v>
      </c>
      <c r="D347" s="3">
        <v>6801.34</v>
      </c>
      <c r="E347" s="9">
        <f t="shared" si="54"/>
        <v>1224.2411999999999</v>
      </c>
      <c r="F347" s="18">
        <v>1033</v>
      </c>
      <c r="G347" s="3">
        <f t="shared" si="55"/>
        <v>84.378797250084375</v>
      </c>
      <c r="H347" s="3">
        <v>95.728345837316297</v>
      </c>
      <c r="I347" s="18">
        <v>83</v>
      </c>
      <c r="J347" s="3">
        <f t="shared" si="56"/>
        <v>86.703681416424729</v>
      </c>
      <c r="K347" s="1">
        <v>63</v>
      </c>
      <c r="L347" s="1">
        <v>8</v>
      </c>
      <c r="M347" s="3">
        <f t="shared" si="57"/>
        <v>12.698412698412698</v>
      </c>
      <c r="N347" s="1">
        <v>21</v>
      </c>
      <c r="O347" s="3">
        <f t="shared" si="58"/>
        <v>33.333333333333336</v>
      </c>
      <c r="P347" s="3">
        <f t="shared" si="59"/>
        <v>61.11</v>
      </c>
      <c r="Q347" s="1">
        <v>9</v>
      </c>
      <c r="R347" s="3">
        <f t="shared" si="60"/>
        <v>14.727540500736378</v>
      </c>
      <c r="S347" s="3">
        <v>86.687183171914896</v>
      </c>
      <c r="T347" s="18">
        <v>47</v>
      </c>
      <c r="U347" s="3">
        <f t="shared" si="52"/>
        <v>54.217934278463396</v>
      </c>
      <c r="V347" s="3" t="e">
        <f t="shared" si="53"/>
        <v>#DIV/0!</v>
      </c>
      <c r="W347" s="65"/>
      <c r="X347" s="65"/>
    </row>
    <row r="348" spans="1:24" hidden="1">
      <c r="A348" s="15">
        <v>301</v>
      </c>
      <c r="B348" s="5" t="s">
        <v>312</v>
      </c>
      <c r="C348" s="8" t="s">
        <v>328</v>
      </c>
      <c r="D348" s="3">
        <v>8357.75</v>
      </c>
      <c r="E348" s="9">
        <f t="shared" si="54"/>
        <v>1504.395</v>
      </c>
      <c r="F348" s="18">
        <v>1382</v>
      </c>
      <c r="G348" s="3">
        <f t="shared" si="55"/>
        <v>91.864171311390947</v>
      </c>
      <c r="H348" s="3">
        <v>117.59354250000001</v>
      </c>
      <c r="I348" s="18">
        <v>125</v>
      </c>
      <c r="J348" s="3">
        <f t="shared" si="56"/>
        <v>106.29835392534416</v>
      </c>
      <c r="K348" s="1">
        <v>94</v>
      </c>
      <c r="L348" s="1">
        <v>31</v>
      </c>
      <c r="M348" s="3">
        <f t="shared" si="57"/>
        <v>32.978723404255319</v>
      </c>
      <c r="N348" s="1">
        <v>66</v>
      </c>
      <c r="O348" s="3">
        <f t="shared" si="58"/>
        <v>70.212765957446805</v>
      </c>
      <c r="P348" s="3">
        <f t="shared" si="59"/>
        <v>91.179999999999993</v>
      </c>
      <c r="Q348" s="1">
        <v>35</v>
      </c>
      <c r="R348" s="3">
        <f t="shared" si="60"/>
        <v>38.385610879578856</v>
      </c>
      <c r="S348" s="3">
        <v>106.52456797558594</v>
      </c>
      <c r="T348" s="18">
        <v>119</v>
      </c>
      <c r="U348" s="3">
        <f t="shared" si="52"/>
        <v>111.71131905202682</v>
      </c>
      <c r="V348" s="3" t="e">
        <f t="shared" si="53"/>
        <v>#DIV/0!</v>
      </c>
      <c r="W348" s="65"/>
      <c r="X348" s="65"/>
    </row>
    <row r="349" spans="1:24" hidden="1">
      <c r="A349" s="15">
        <v>302</v>
      </c>
      <c r="B349" s="5" t="s">
        <v>312</v>
      </c>
      <c r="C349" s="8" t="s">
        <v>329</v>
      </c>
      <c r="D349" s="3">
        <v>13232.01</v>
      </c>
      <c r="E349" s="9">
        <f t="shared" si="54"/>
        <v>2381.7617999999998</v>
      </c>
      <c r="F349" s="18">
        <v>2520</v>
      </c>
      <c r="G349" s="3">
        <f t="shared" si="55"/>
        <v>105.80403128474059</v>
      </c>
      <c r="H349" s="3">
        <v>186.23953947351959</v>
      </c>
      <c r="I349" s="18">
        <v>186</v>
      </c>
      <c r="J349" s="3">
        <f t="shared" si="56"/>
        <v>99.871380978391187</v>
      </c>
      <c r="K349" s="1">
        <v>146</v>
      </c>
      <c r="L349" s="1">
        <v>16</v>
      </c>
      <c r="M349" s="3">
        <f t="shared" si="57"/>
        <v>10.95890410958904</v>
      </c>
      <c r="N349" s="1">
        <v>0</v>
      </c>
      <c r="O349" s="3">
        <f t="shared" si="58"/>
        <v>0</v>
      </c>
      <c r="P349" s="3">
        <f t="shared" si="59"/>
        <v>141.62</v>
      </c>
      <c r="Q349" s="1">
        <v>38</v>
      </c>
      <c r="R349" s="3">
        <f t="shared" si="60"/>
        <v>26.832368309560795</v>
      </c>
      <c r="S349" s="3">
        <v>168.64995348013915</v>
      </c>
      <c r="T349" s="18">
        <v>184</v>
      </c>
      <c r="U349" s="3">
        <f t="shared" si="52"/>
        <v>109.10171998456468</v>
      </c>
      <c r="V349" s="3" t="e">
        <f t="shared" si="53"/>
        <v>#DIV/0!</v>
      </c>
      <c r="W349" s="65"/>
      <c r="X349" s="65"/>
    </row>
    <row r="350" spans="1:24" hidden="1">
      <c r="A350" s="15">
        <v>303</v>
      </c>
      <c r="B350" s="5" t="s">
        <v>312</v>
      </c>
      <c r="C350" s="8" t="s">
        <v>330</v>
      </c>
      <c r="D350" s="3">
        <v>11112.02</v>
      </c>
      <c r="E350" s="9">
        <f t="shared" si="54"/>
        <v>2000.1636000000001</v>
      </c>
      <c r="F350" s="18">
        <v>1253</v>
      </c>
      <c r="G350" s="3">
        <f t="shared" si="55"/>
        <v>62.644875649171894</v>
      </c>
      <c r="H350" s="3">
        <v>156.4008406448105</v>
      </c>
      <c r="I350" s="18">
        <v>119</v>
      </c>
      <c r="J350" s="3">
        <f t="shared" si="56"/>
        <v>76.086547559070624</v>
      </c>
      <c r="K350" s="1">
        <v>76</v>
      </c>
      <c r="L350" s="1">
        <v>5</v>
      </c>
      <c r="M350" s="3">
        <f t="shared" si="57"/>
        <v>6.5789473684210522</v>
      </c>
      <c r="N350" s="1">
        <v>10</v>
      </c>
      <c r="O350" s="3">
        <f t="shared" si="58"/>
        <v>13.157894736842104</v>
      </c>
      <c r="P350" s="3">
        <f t="shared" si="59"/>
        <v>73.72</v>
      </c>
      <c r="Q350" s="1">
        <v>1</v>
      </c>
      <c r="R350" s="3">
        <f t="shared" si="60"/>
        <v>1.3564839934888768</v>
      </c>
      <c r="S350" s="3">
        <v>141.62940143412646</v>
      </c>
      <c r="T350" s="18">
        <v>31</v>
      </c>
      <c r="U350" s="3">
        <f t="shared" si="52"/>
        <v>21.888110580216264</v>
      </c>
      <c r="V350" s="3" t="e">
        <f t="shared" si="53"/>
        <v>#DIV/0!</v>
      </c>
      <c r="W350" s="65"/>
      <c r="X350" s="65"/>
    </row>
    <row r="351" spans="1:24" hidden="1">
      <c r="A351" s="15">
        <v>304</v>
      </c>
      <c r="B351" s="5" t="s">
        <v>312</v>
      </c>
      <c r="C351" s="8" t="s">
        <v>173</v>
      </c>
      <c r="D351" s="3">
        <v>6085.25</v>
      </c>
      <c r="E351" s="9">
        <f t="shared" si="54"/>
        <v>1095.345</v>
      </c>
      <c r="F351" s="18">
        <v>1283</v>
      </c>
      <c r="G351" s="3">
        <f t="shared" si="55"/>
        <v>117.13204515472295</v>
      </c>
      <c r="H351" s="3">
        <v>85.619467499999999</v>
      </c>
      <c r="I351" s="18">
        <v>109</v>
      </c>
      <c r="J351" s="3">
        <f t="shared" si="56"/>
        <v>127.30749580987525</v>
      </c>
      <c r="K351" s="1">
        <v>83</v>
      </c>
      <c r="L351" s="1">
        <v>19</v>
      </c>
      <c r="M351" s="3">
        <f t="shared" si="57"/>
        <v>22.891566265060241</v>
      </c>
      <c r="N351" s="1">
        <v>45</v>
      </c>
      <c r="O351" s="3">
        <f t="shared" si="58"/>
        <v>54.216867469879517</v>
      </c>
      <c r="P351" s="3">
        <f t="shared" si="59"/>
        <v>80.509999999999991</v>
      </c>
      <c r="Q351" s="1">
        <v>21</v>
      </c>
      <c r="R351" s="3">
        <f t="shared" si="60"/>
        <v>26.083716308533102</v>
      </c>
      <c r="S351" s="3">
        <v>77.560183933885838</v>
      </c>
      <c r="T351" s="18">
        <v>88</v>
      </c>
      <c r="U351" s="3">
        <f t="shared" si="52"/>
        <v>113.46027760198882</v>
      </c>
      <c r="V351" s="3" t="e">
        <f t="shared" si="53"/>
        <v>#DIV/0!</v>
      </c>
      <c r="W351" s="65"/>
      <c r="X351" s="65"/>
    </row>
    <row r="352" spans="1:24" hidden="1">
      <c r="A352" s="15">
        <v>305</v>
      </c>
      <c r="B352" s="5" t="s">
        <v>312</v>
      </c>
      <c r="C352" s="8" t="s">
        <v>331</v>
      </c>
      <c r="D352" s="3">
        <v>8628.43</v>
      </c>
      <c r="E352" s="9">
        <f t="shared" si="54"/>
        <v>1553.1174000000001</v>
      </c>
      <c r="F352" s="18">
        <v>1388</v>
      </c>
      <c r="G352" s="3">
        <f t="shared" si="55"/>
        <v>89.368646568507955</v>
      </c>
      <c r="H352" s="3">
        <v>121.44449932999602</v>
      </c>
      <c r="I352" s="18">
        <v>142</v>
      </c>
      <c r="J352" s="3">
        <f t="shared" si="56"/>
        <v>116.92583919684118</v>
      </c>
      <c r="K352" s="1">
        <v>116</v>
      </c>
      <c r="L352" s="1">
        <v>36</v>
      </c>
      <c r="M352" s="3">
        <f t="shared" si="57"/>
        <v>31.03448275862069</v>
      </c>
      <c r="N352" s="1">
        <v>89</v>
      </c>
      <c r="O352" s="3">
        <f t="shared" si="58"/>
        <v>76.724137931034491</v>
      </c>
      <c r="P352" s="3">
        <f t="shared" si="59"/>
        <v>112.52</v>
      </c>
      <c r="Q352" s="1">
        <v>30</v>
      </c>
      <c r="R352" s="3">
        <f t="shared" si="60"/>
        <v>26.661926768574475</v>
      </c>
      <c r="S352" s="3">
        <v>109.97454794144177</v>
      </c>
      <c r="T352" s="18">
        <v>111</v>
      </c>
      <c r="U352" s="3">
        <f t="shared" si="52"/>
        <v>100.93244489543549</v>
      </c>
      <c r="V352" s="3" t="e">
        <f t="shared" si="53"/>
        <v>#DIV/0!</v>
      </c>
      <c r="W352" s="65"/>
      <c r="X352" s="65"/>
    </row>
    <row r="353" spans="1:24" hidden="1">
      <c r="A353" s="23">
        <v>306</v>
      </c>
      <c r="B353" s="24" t="s">
        <v>312</v>
      </c>
      <c r="C353" s="30" t="s">
        <v>332</v>
      </c>
      <c r="D353" s="28">
        <v>10912.04</v>
      </c>
      <c r="E353" s="31">
        <f t="shared" si="54"/>
        <v>1964.1672000000001</v>
      </c>
      <c r="F353" s="27">
        <v>1699</v>
      </c>
      <c r="G353" s="28">
        <f t="shared" si="55"/>
        <v>86.499764378511159</v>
      </c>
      <c r="H353" s="28">
        <v>153.53240280000003</v>
      </c>
      <c r="I353" s="27">
        <v>114</v>
      </c>
      <c r="J353" s="28">
        <f t="shared" si="56"/>
        <v>74.251427008865903</v>
      </c>
      <c r="K353" s="26">
        <v>76</v>
      </c>
      <c r="L353" s="26">
        <v>18</v>
      </c>
      <c r="M353" s="28">
        <f t="shared" si="57"/>
        <v>23.684210526315788</v>
      </c>
      <c r="N353" s="26">
        <v>42</v>
      </c>
      <c r="O353" s="28">
        <f t="shared" si="58"/>
        <v>55.263157894736842</v>
      </c>
      <c r="P353" s="28">
        <f t="shared" si="59"/>
        <v>73.72</v>
      </c>
      <c r="Q353" s="26">
        <v>18</v>
      </c>
      <c r="R353" s="28">
        <f t="shared" si="60"/>
        <v>24.416711882799785</v>
      </c>
      <c r="S353" s="28">
        <v>139.08053563845687</v>
      </c>
      <c r="T353" s="27">
        <v>78</v>
      </c>
      <c r="U353" s="28">
        <f t="shared" si="52"/>
        <v>56.082614035052927</v>
      </c>
      <c r="V353" s="3" t="e">
        <f t="shared" si="53"/>
        <v>#DIV/0!</v>
      </c>
      <c r="W353" s="66"/>
      <c r="X353" s="66"/>
    </row>
    <row r="354" spans="1:24" hidden="1">
      <c r="A354" s="15">
        <v>307</v>
      </c>
      <c r="B354" s="5" t="s">
        <v>312</v>
      </c>
      <c r="C354" s="8" t="s">
        <v>333</v>
      </c>
      <c r="D354" s="3">
        <v>6106.46</v>
      </c>
      <c r="E354" s="9">
        <f t="shared" si="54"/>
        <v>1099.1628000000001</v>
      </c>
      <c r="F354" s="18">
        <v>929</v>
      </c>
      <c r="G354" s="3">
        <f t="shared" si="55"/>
        <v>84.51887199967102</v>
      </c>
      <c r="H354" s="3">
        <v>85.947962419425949</v>
      </c>
      <c r="I354" s="18">
        <v>64</v>
      </c>
      <c r="J354" s="3">
        <f t="shared" si="56"/>
        <v>74.463661730199121</v>
      </c>
      <c r="K354" s="1">
        <v>55</v>
      </c>
      <c r="L354" s="1">
        <v>17</v>
      </c>
      <c r="M354" s="3">
        <f t="shared" si="57"/>
        <v>30.909090909090907</v>
      </c>
      <c r="N354" s="1">
        <v>41</v>
      </c>
      <c r="O354" s="3">
        <f t="shared" si="58"/>
        <v>74.545454545454533</v>
      </c>
      <c r="P354" s="3">
        <f t="shared" si="59"/>
        <v>53.35</v>
      </c>
      <c r="Q354" s="1">
        <v>13</v>
      </c>
      <c r="R354" s="3">
        <f t="shared" si="60"/>
        <v>24.367385192127461</v>
      </c>
      <c r="S354" s="3">
        <v>77.830518184941695</v>
      </c>
      <c r="T354" s="18">
        <v>64</v>
      </c>
      <c r="U354" s="3">
        <f t="shared" si="52"/>
        <v>82.229954897541006</v>
      </c>
      <c r="V354" s="3" t="e">
        <f t="shared" si="53"/>
        <v>#DIV/0!</v>
      </c>
      <c r="W354" s="65"/>
      <c r="X354" s="65"/>
    </row>
    <row r="355" spans="1:24" hidden="1">
      <c r="A355" s="15">
        <v>308</v>
      </c>
      <c r="B355" s="5" t="s">
        <v>312</v>
      </c>
      <c r="C355" s="8" t="s">
        <v>334</v>
      </c>
      <c r="D355" s="3">
        <v>12562.380000000001</v>
      </c>
      <c r="E355" s="9">
        <f t="shared" si="54"/>
        <v>2261.2284</v>
      </c>
      <c r="F355" s="18">
        <v>2212</v>
      </c>
      <c r="G355" s="3">
        <f t="shared" si="55"/>
        <v>97.822935533624118</v>
      </c>
      <c r="H355" s="3">
        <v>176.79037374000001</v>
      </c>
      <c r="I355" s="18">
        <v>176</v>
      </c>
      <c r="J355" s="3">
        <f t="shared" si="56"/>
        <v>99.552931687806492</v>
      </c>
      <c r="K355" s="1">
        <v>117</v>
      </c>
      <c r="L355" s="1">
        <v>21</v>
      </c>
      <c r="M355" s="3">
        <f t="shared" si="57"/>
        <v>17.948717948717949</v>
      </c>
      <c r="N355" s="1">
        <v>72</v>
      </c>
      <c r="O355" s="3">
        <f t="shared" si="58"/>
        <v>61.53846153846154</v>
      </c>
      <c r="P355" s="3">
        <f t="shared" si="59"/>
        <v>113.49</v>
      </c>
      <c r="Q355" s="1">
        <v>27</v>
      </c>
      <c r="R355" s="3">
        <f t="shared" si="60"/>
        <v>23.790642347343379</v>
      </c>
      <c r="S355" s="3">
        <v>160.11511498251818</v>
      </c>
      <c r="T355" s="18">
        <v>94</v>
      </c>
      <c r="U355" s="3">
        <f t="shared" si="52"/>
        <v>58.707761606556119</v>
      </c>
      <c r="V355" s="3" t="e">
        <f t="shared" si="53"/>
        <v>#DIV/0!</v>
      </c>
      <c r="W355" s="65"/>
      <c r="X355" s="65"/>
    </row>
    <row r="356" spans="1:24" hidden="1">
      <c r="A356" s="15">
        <v>309</v>
      </c>
      <c r="B356" s="5" t="s">
        <v>312</v>
      </c>
      <c r="C356" s="8" t="s">
        <v>335</v>
      </c>
      <c r="D356" s="3">
        <v>6733.67</v>
      </c>
      <c r="E356" s="9">
        <f t="shared" si="54"/>
        <v>1212.0606</v>
      </c>
      <c r="F356" s="18">
        <v>1024</v>
      </c>
      <c r="G356" s="3">
        <f t="shared" si="55"/>
        <v>84.484224633652801</v>
      </c>
      <c r="H356" s="3">
        <v>94.775895707957787</v>
      </c>
      <c r="I356" s="18">
        <v>75</v>
      </c>
      <c r="J356" s="3">
        <f t="shared" si="56"/>
        <v>79.134045043588728</v>
      </c>
      <c r="K356" s="1">
        <v>54</v>
      </c>
      <c r="L356" s="1">
        <v>19</v>
      </c>
      <c r="M356" s="3">
        <f t="shared" si="57"/>
        <v>35.185185185185183</v>
      </c>
      <c r="N356" s="1">
        <v>11</v>
      </c>
      <c r="O356" s="3">
        <f t="shared" si="58"/>
        <v>20.37037037037037</v>
      </c>
      <c r="P356" s="3">
        <f t="shared" si="59"/>
        <v>52.379999999999995</v>
      </c>
      <c r="Q356" s="1">
        <v>18</v>
      </c>
      <c r="R356" s="3">
        <f t="shared" si="60"/>
        <v>34.364261168384886</v>
      </c>
      <c r="S356" s="3">
        <v>85.824688180450934</v>
      </c>
      <c r="T356" s="18">
        <v>66</v>
      </c>
      <c r="U356" s="3">
        <f t="shared" si="52"/>
        <v>76.90094936462981</v>
      </c>
      <c r="V356" s="3" t="e">
        <f t="shared" si="53"/>
        <v>#DIV/0!</v>
      </c>
      <c r="W356" s="65"/>
      <c r="X356" s="65"/>
    </row>
    <row r="357" spans="1:24" hidden="1">
      <c r="A357" s="15">
        <v>310</v>
      </c>
      <c r="B357" s="5" t="s">
        <v>312</v>
      </c>
      <c r="C357" s="8" t="s">
        <v>336</v>
      </c>
      <c r="D357" s="3">
        <v>7021.52</v>
      </c>
      <c r="E357" s="9">
        <f t="shared" si="54"/>
        <v>1263.8736000000001</v>
      </c>
      <c r="F357" s="18">
        <v>1210</v>
      </c>
      <c r="G357" s="3">
        <f t="shared" si="55"/>
        <v>95.73742184345015</v>
      </c>
      <c r="H357" s="3">
        <v>98.827362676124579</v>
      </c>
      <c r="I357" s="18">
        <v>86</v>
      </c>
      <c r="J357" s="3">
        <f t="shared" si="56"/>
        <v>87.020434089532273</v>
      </c>
      <c r="K357" s="1">
        <v>74</v>
      </c>
      <c r="L357" s="1">
        <v>26</v>
      </c>
      <c r="M357" s="3">
        <f t="shared" si="57"/>
        <v>35.135135135135137</v>
      </c>
      <c r="N357" s="1">
        <v>52</v>
      </c>
      <c r="O357" s="3">
        <f t="shared" si="58"/>
        <v>70.270270270270274</v>
      </c>
      <c r="P357" s="3">
        <f t="shared" si="59"/>
        <v>71.78</v>
      </c>
      <c r="Q357" s="1">
        <v>26</v>
      </c>
      <c r="R357" s="3">
        <f t="shared" si="60"/>
        <v>36.221788799108388</v>
      </c>
      <c r="S357" s="3">
        <v>89.493510159066275</v>
      </c>
      <c r="T357" s="18">
        <v>94</v>
      </c>
      <c r="U357" s="3">
        <f t="shared" si="52"/>
        <v>105.03554931851914</v>
      </c>
      <c r="V357" s="3" t="e">
        <f t="shared" si="53"/>
        <v>#DIV/0!</v>
      </c>
      <c r="W357" s="65"/>
      <c r="X357" s="65"/>
    </row>
    <row r="358" spans="1:24" hidden="1">
      <c r="A358" s="15">
        <v>311</v>
      </c>
      <c r="B358" s="5" t="s">
        <v>312</v>
      </c>
      <c r="C358" s="8" t="s">
        <v>337</v>
      </c>
      <c r="D358" s="3">
        <v>7023.54</v>
      </c>
      <c r="E358" s="9">
        <f t="shared" si="54"/>
        <v>1264.2372</v>
      </c>
      <c r="F358" s="18">
        <v>1150</v>
      </c>
      <c r="G358" s="3">
        <f t="shared" si="55"/>
        <v>90.963942525975341</v>
      </c>
      <c r="H358" s="3">
        <v>98.84227842</v>
      </c>
      <c r="I358" s="18">
        <v>110</v>
      </c>
      <c r="J358" s="3">
        <f t="shared" si="56"/>
        <v>111.28840993788982</v>
      </c>
      <c r="K358" s="1">
        <v>77</v>
      </c>
      <c r="L358" s="1">
        <v>15</v>
      </c>
      <c r="M358" s="3">
        <f t="shared" si="57"/>
        <v>19.480519480519479</v>
      </c>
      <c r="N358" s="1">
        <v>55</v>
      </c>
      <c r="O358" s="3">
        <f t="shared" si="58"/>
        <v>71.428571428571431</v>
      </c>
      <c r="P358" s="3">
        <f t="shared" si="59"/>
        <v>74.69</v>
      </c>
      <c r="Q358" s="1">
        <v>20</v>
      </c>
      <c r="R358" s="3">
        <f t="shared" si="60"/>
        <v>26.77734636497523</v>
      </c>
      <c r="S358" s="3">
        <v>89.519256278214456</v>
      </c>
      <c r="T358" s="18">
        <v>120</v>
      </c>
      <c r="U358" s="3">
        <f t="shared" si="52"/>
        <v>134.04937103929379</v>
      </c>
      <c r="V358" s="3" t="e">
        <f t="shared" si="53"/>
        <v>#DIV/0!</v>
      </c>
      <c r="W358" s="65"/>
      <c r="X358" s="65"/>
    </row>
    <row r="359" spans="1:24" hidden="1">
      <c r="A359" s="15">
        <v>312</v>
      </c>
      <c r="B359" s="5" t="s">
        <v>312</v>
      </c>
      <c r="C359" s="8" t="s">
        <v>338</v>
      </c>
      <c r="D359" s="3">
        <v>7521.47</v>
      </c>
      <c r="E359" s="9">
        <f t="shared" si="54"/>
        <v>1353.8645999999999</v>
      </c>
      <c r="F359" s="18">
        <v>1573</v>
      </c>
      <c r="G359" s="3">
        <f t="shared" si="55"/>
        <v>116.18591696688134</v>
      </c>
      <c r="H359" s="3">
        <v>105.86412109451953</v>
      </c>
      <c r="I359" s="18">
        <v>99</v>
      </c>
      <c r="J359" s="3">
        <f t="shared" si="56"/>
        <v>93.516102506163563</v>
      </c>
      <c r="K359" s="1">
        <v>76</v>
      </c>
      <c r="L359" s="1">
        <v>14</v>
      </c>
      <c r="M359" s="3">
        <f t="shared" si="57"/>
        <v>18.421052631578949</v>
      </c>
      <c r="N359" s="1">
        <v>37</v>
      </c>
      <c r="O359" s="3">
        <f t="shared" si="58"/>
        <v>48.684210526315788</v>
      </c>
      <c r="P359" s="3">
        <f t="shared" si="59"/>
        <v>73.72</v>
      </c>
      <c r="Q359" s="1">
        <v>22</v>
      </c>
      <c r="R359" s="3">
        <f t="shared" si="60"/>
        <v>29.842647856755292</v>
      </c>
      <c r="S359" s="3">
        <v>95.865674648240301</v>
      </c>
      <c r="T359" s="18">
        <v>101</v>
      </c>
      <c r="U359" s="3">
        <f t="shared" si="52"/>
        <v>105.35574945943797</v>
      </c>
      <c r="V359" s="3" t="e">
        <f t="shared" si="53"/>
        <v>#DIV/0!</v>
      </c>
      <c r="W359" s="65"/>
      <c r="X359" s="65"/>
    </row>
    <row r="360" spans="1:24" hidden="1">
      <c r="A360" s="15">
        <v>313</v>
      </c>
      <c r="B360" s="5" t="s">
        <v>312</v>
      </c>
      <c r="C360" s="8" t="s">
        <v>339</v>
      </c>
      <c r="D360" s="3">
        <v>10248.469999999999</v>
      </c>
      <c r="E360" s="9">
        <f t="shared" si="54"/>
        <v>1844.7245999999998</v>
      </c>
      <c r="F360" s="18">
        <v>1357</v>
      </c>
      <c r="G360" s="3">
        <f t="shared" si="55"/>
        <v>73.561115843524846</v>
      </c>
      <c r="H360" s="3">
        <v>144.24643974031014</v>
      </c>
      <c r="I360" s="18">
        <v>108</v>
      </c>
      <c r="J360" s="3">
        <f t="shared" si="56"/>
        <v>74.871865256733301</v>
      </c>
      <c r="K360" s="1">
        <v>75</v>
      </c>
      <c r="L360" s="1">
        <v>15</v>
      </c>
      <c r="M360" s="3">
        <f t="shared" si="57"/>
        <v>20</v>
      </c>
      <c r="N360" s="1">
        <v>19</v>
      </c>
      <c r="O360" s="3">
        <f t="shared" si="58"/>
        <v>25.333333333333332</v>
      </c>
      <c r="P360" s="3">
        <f t="shared" si="59"/>
        <v>72.75</v>
      </c>
      <c r="Q360" s="1">
        <v>18</v>
      </c>
      <c r="R360" s="3">
        <f t="shared" si="60"/>
        <v>24.742268041237111</v>
      </c>
      <c r="S360" s="3">
        <v>130.62293549828041</v>
      </c>
      <c r="T360" s="18">
        <v>95</v>
      </c>
      <c r="U360" s="3">
        <f t="shared" si="52"/>
        <v>72.728422185283563</v>
      </c>
      <c r="V360" s="3" t="e">
        <f t="shared" si="53"/>
        <v>#DIV/0!</v>
      </c>
      <c r="W360" s="65"/>
      <c r="X360" s="65"/>
    </row>
    <row r="361" spans="1:24" hidden="1">
      <c r="A361" s="15">
        <v>314</v>
      </c>
      <c r="B361" s="5" t="s">
        <v>312</v>
      </c>
      <c r="C361" s="8" t="s">
        <v>340</v>
      </c>
      <c r="D361" s="3">
        <v>8407.24</v>
      </c>
      <c r="E361" s="9">
        <f t="shared" si="54"/>
        <v>1513.3031999999998</v>
      </c>
      <c r="F361" s="18">
        <v>1483</v>
      </c>
      <c r="G361" s="3">
        <f t="shared" si="55"/>
        <v>97.997546030431977</v>
      </c>
      <c r="H361" s="3">
        <v>118.33126681760838</v>
      </c>
      <c r="I361" s="18">
        <v>108</v>
      </c>
      <c r="J361" s="3">
        <f t="shared" si="56"/>
        <v>91.269199514670433</v>
      </c>
      <c r="K361" s="1">
        <v>84</v>
      </c>
      <c r="L361" s="1">
        <v>34</v>
      </c>
      <c r="M361" s="3">
        <f t="shared" si="57"/>
        <v>40.476190476190474</v>
      </c>
      <c r="N361" s="1">
        <v>62</v>
      </c>
      <c r="O361" s="3">
        <f t="shared" si="58"/>
        <v>73.80952380952381</v>
      </c>
      <c r="P361" s="3">
        <f t="shared" si="59"/>
        <v>81.48</v>
      </c>
      <c r="Q361" s="1">
        <v>28</v>
      </c>
      <c r="R361" s="3">
        <f>$Q$30/$P$30%</f>
        <v>27.254414030098353</v>
      </c>
      <c r="S361" s="3">
        <v>107.15534789471629</v>
      </c>
      <c r="T361" s="18">
        <v>104</v>
      </c>
      <c r="U361" s="3">
        <f t="shared" si="52"/>
        <v>97.05535191970398</v>
      </c>
      <c r="V361" s="3" t="e">
        <f t="shared" si="53"/>
        <v>#DIV/0!</v>
      </c>
      <c r="W361" s="65"/>
      <c r="X361" s="65"/>
    </row>
    <row r="362" spans="1:24" hidden="1">
      <c r="A362" s="15">
        <v>315</v>
      </c>
      <c r="B362" s="5" t="s">
        <v>341</v>
      </c>
      <c r="C362" s="8" t="s">
        <v>342</v>
      </c>
      <c r="D362" s="3">
        <v>9821.24</v>
      </c>
      <c r="E362" s="9">
        <f t="shared" ref="E362:E388" si="61">D362*18%</f>
        <v>1767.8231999999998</v>
      </c>
      <c r="F362" s="18">
        <v>1472</v>
      </c>
      <c r="G362" s="3">
        <f t="shared" ref="G362:G388" si="62">F362/E362*100</f>
        <v>83.266245176553866</v>
      </c>
      <c r="H362" s="7">
        <v>194</v>
      </c>
      <c r="I362" s="18">
        <v>180</v>
      </c>
      <c r="J362" s="3">
        <f t="shared" ref="J362:J388" si="63">I362/H362*100</f>
        <v>92.783505154639172</v>
      </c>
      <c r="K362" s="1">
        <v>130</v>
      </c>
      <c r="L362" s="1">
        <v>37</v>
      </c>
      <c r="M362" s="3">
        <f t="shared" ref="M362:M388" si="64">L362/K362*100</f>
        <v>28.46153846153846</v>
      </c>
      <c r="N362" s="1">
        <v>68</v>
      </c>
      <c r="O362" s="3">
        <f t="shared" ref="O362:O388" si="65">N362/K362*100</f>
        <v>52.307692307692314</v>
      </c>
      <c r="P362" s="3">
        <f t="shared" ref="P362:P388" si="66">K362*97%</f>
        <v>126.1</v>
      </c>
      <c r="Q362" s="1">
        <v>43</v>
      </c>
      <c r="R362" s="3">
        <f t="shared" ref="R362:R388" si="67">Q362/P362*100</f>
        <v>34.099920697858842</v>
      </c>
      <c r="S362" s="12">
        <v>174</v>
      </c>
      <c r="T362" s="18">
        <v>173</v>
      </c>
      <c r="U362" s="3">
        <f t="shared" si="52"/>
        <v>99.425287356321832</v>
      </c>
      <c r="V362" s="3" t="e">
        <f t="shared" si="53"/>
        <v>#DIV/0!</v>
      </c>
      <c r="W362" s="65"/>
      <c r="X362" s="65"/>
    </row>
    <row r="363" spans="1:24" hidden="1">
      <c r="A363" s="15">
        <v>316</v>
      </c>
      <c r="B363" s="5" t="s">
        <v>341</v>
      </c>
      <c r="C363" s="8" t="s">
        <v>343</v>
      </c>
      <c r="D363" s="3">
        <v>6918.5</v>
      </c>
      <c r="E363" s="9">
        <f t="shared" si="61"/>
        <v>1245.33</v>
      </c>
      <c r="F363" s="18">
        <v>1043</v>
      </c>
      <c r="G363" s="3">
        <f t="shared" si="62"/>
        <v>83.752900837529012</v>
      </c>
      <c r="H363" s="7">
        <v>143.69999999999999</v>
      </c>
      <c r="I363" s="18">
        <v>140</v>
      </c>
      <c r="J363" s="3">
        <f t="shared" si="63"/>
        <v>97.425191370911634</v>
      </c>
      <c r="K363" s="1">
        <v>97</v>
      </c>
      <c r="L363" s="1">
        <v>11</v>
      </c>
      <c r="M363" s="3">
        <f t="shared" si="64"/>
        <v>11.340206185567011</v>
      </c>
      <c r="N363" s="1">
        <v>26</v>
      </c>
      <c r="O363" s="3">
        <f t="shared" si="65"/>
        <v>26.804123711340207</v>
      </c>
      <c r="P363" s="3">
        <f t="shared" si="66"/>
        <v>94.09</v>
      </c>
      <c r="Q363" s="1">
        <v>26</v>
      </c>
      <c r="R363" s="3">
        <f t="shared" si="67"/>
        <v>27.633117228185778</v>
      </c>
      <c r="S363" s="12">
        <v>127.90979554860661</v>
      </c>
      <c r="T363" s="18">
        <v>117</v>
      </c>
      <c r="U363" s="3">
        <f t="shared" si="52"/>
        <v>91.470711448005702</v>
      </c>
      <c r="V363" s="3" t="e">
        <f t="shared" si="53"/>
        <v>#DIV/0!</v>
      </c>
      <c r="W363" s="65"/>
      <c r="X363" s="65"/>
    </row>
    <row r="364" spans="1:24" hidden="1">
      <c r="A364" s="15">
        <v>317</v>
      </c>
      <c r="B364" s="5" t="s">
        <v>341</v>
      </c>
      <c r="C364" s="8" t="s">
        <v>344</v>
      </c>
      <c r="D364" s="3">
        <v>6850.83</v>
      </c>
      <c r="E364" s="9">
        <f t="shared" si="61"/>
        <v>1233.1494</v>
      </c>
      <c r="F364" s="18">
        <v>1903</v>
      </c>
      <c r="G364" s="3">
        <f t="shared" si="62"/>
        <v>154.3203118778633</v>
      </c>
      <c r="H364" s="7">
        <v>142.6</v>
      </c>
      <c r="I364" s="18">
        <v>129</v>
      </c>
      <c r="J364" s="3">
        <f t="shared" si="63"/>
        <v>90.462833099579242</v>
      </c>
      <c r="K364" s="1">
        <v>101</v>
      </c>
      <c r="L364" s="1">
        <v>15</v>
      </c>
      <c r="M364" s="3">
        <f t="shared" si="64"/>
        <v>14.85148514851485</v>
      </c>
      <c r="N364" s="1">
        <v>1</v>
      </c>
      <c r="O364" s="3">
        <f t="shared" si="65"/>
        <v>0.99009900990099009</v>
      </c>
      <c r="P364" s="3">
        <f t="shared" si="66"/>
        <v>97.97</v>
      </c>
      <c r="Q364" s="1">
        <v>36</v>
      </c>
      <c r="R364" s="3">
        <f t="shared" si="67"/>
        <v>36.745942635500661</v>
      </c>
      <c r="S364" s="12">
        <v>127.25819108353721</v>
      </c>
      <c r="T364" s="18">
        <v>124</v>
      </c>
      <c r="U364" s="3">
        <f t="shared" si="52"/>
        <v>97.439700300785816</v>
      </c>
      <c r="V364" s="3" t="e">
        <f t="shared" si="53"/>
        <v>#DIV/0!</v>
      </c>
      <c r="W364" s="65"/>
      <c r="X364" s="65"/>
    </row>
    <row r="365" spans="1:24" hidden="1">
      <c r="A365" s="15">
        <v>318</v>
      </c>
      <c r="B365" s="5" t="s">
        <v>341</v>
      </c>
      <c r="C365" s="8" t="s">
        <v>345</v>
      </c>
      <c r="D365" s="3">
        <v>4368.25</v>
      </c>
      <c r="E365" s="9">
        <f t="shared" si="61"/>
        <v>786.28499999999997</v>
      </c>
      <c r="F365" s="18">
        <v>777</v>
      </c>
      <c r="G365" s="3">
        <f t="shared" si="62"/>
        <v>98.819130467960093</v>
      </c>
      <c r="H365" s="7">
        <v>76.599999999999994</v>
      </c>
      <c r="I365" s="18">
        <v>77</v>
      </c>
      <c r="J365" s="3">
        <f t="shared" si="63"/>
        <v>100.52219321148826</v>
      </c>
      <c r="K365" s="1">
        <v>61</v>
      </c>
      <c r="L365" s="1">
        <v>15</v>
      </c>
      <c r="M365" s="3">
        <f t="shared" si="64"/>
        <v>24.590163934426229</v>
      </c>
      <c r="N365" s="1">
        <v>39</v>
      </c>
      <c r="O365" s="3">
        <f t="shared" si="65"/>
        <v>63.934426229508205</v>
      </c>
      <c r="P365" s="3">
        <f t="shared" si="66"/>
        <v>59.17</v>
      </c>
      <c r="Q365" s="1">
        <v>21</v>
      </c>
      <c r="R365" s="3">
        <f t="shared" si="67"/>
        <v>35.490958255872904</v>
      </c>
      <c r="S365" s="12">
        <v>67.216474937919614</v>
      </c>
      <c r="T365" s="18">
        <v>64</v>
      </c>
      <c r="U365" s="3">
        <f t="shared" si="52"/>
        <v>95.214752126037084</v>
      </c>
      <c r="V365" s="3" t="e">
        <f t="shared" si="53"/>
        <v>#DIV/0!</v>
      </c>
      <c r="W365" s="65"/>
      <c r="X365" s="65"/>
    </row>
    <row r="366" spans="1:24" hidden="1">
      <c r="A366" s="15">
        <v>319</v>
      </c>
      <c r="B366" s="5" t="s">
        <v>341</v>
      </c>
      <c r="C366" s="8" t="s">
        <v>346</v>
      </c>
      <c r="D366" s="3">
        <v>11009</v>
      </c>
      <c r="E366" s="9">
        <f t="shared" si="61"/>
        <v>1981.62</v>
      </c>
      <c r="F366" s="18">
        <v>1758</v>
      </c>
      <c r="G366" s="3">
        <f t="shared" si="62"/>
        <v>88.715293547703396</v>
      </c>
      <c r="H366" s="7">
        <v>154.69999999999999</v>
      </c>
      <c r="I366" s="18">
        <v>146</v>
      </c>
      <c r="J366" s="3">
        <f t="shared" si="63"/>
        <v>94.376212023270853</v>
      </c>
      <c r="K366" s="1">
        <v>109</v>
      </c>
      <c r="L366" s="1">
        <v>22</v>
      </c>
      <c r="M366" s="3">
        <f t="shared" si="64"/>
        <v>20.183486238532112</v>
      </c>
      <c r="N366" s="1">
        <v>0</v>
      </c>
      <c r="O366" s="3">
        <f t="shared" si="65"/>
        <v>0</v>
      </c>
      <c r="P366" s="3">
        <f t="shared" si="66"/>
        <v>105.73</v>
      </c>
      <c r="Q366" s="1">
        <v>26</v>
      </c>
      <c r="R366" s="3">
        <f t="shared" si="67"/>
        <v>24.590939184715786</v>
      </c>
      <c r="S366" s="12">
        <v>137.904937335602</v>
      </c>
      <c r="T366" s="18">
        <v>131</v>
      </c>
      <c r="U366" s="3">
        <f t="shared" si="52"/>
        <v>94.99297308058064</v>
      </c>
      <c r="V366" s="3" t="e">
        <f t="shared" si="53"/>
        <v>#DIV/0!</v>
      </c>
      <c r="W366" s="65"/>
      <c r="X366" s="65"/>
    </row>
    <row r="367" spans="1:24" hidden="1">
      <c r="A367" s="15">
        <v>320</v>
      </c>
      <c r="B367" s="5" t="s">
        <v>341</v>
      </c>
      <c r="C367" s="8" t="s">
        <v>347</v>
      </c>
      <c r="D367" s="3">
        <v>3181.5</v>
      </c>
      <c r="E367" s="9">
        <f t="shared" si="61"/>
        <v>572.66999999999996</v>
      </c>
      <c r="F367" s="18">
        <v>623</v>
      </c>
      <c r="G367" s="3">
        <f t="shared" si="62"/>
        <v>108.78865664344212</v>
      </c>
      <c r="H367" s="7">
        <v>66.7</v>
      </c>
      <c r="I367" s="18">
        <v>63</v>
      </c>
      <c r="J367" s="3">
        <f t="shared" si="63"/>
        <v>94.452773613193401</v>
      </c>
      <c r="K367" s="1">
        <v>54</v>
      </c>
      <c r="L367" s="1">
        <v>10</v>
      </c>
      <c r="M367" s="3">
        <f t="shared" si="64"/>
        <v>18.518518518518519</v>
      </c>
      <c r="N367" s="1">
        <v>13</v>
      </c>
      <c r="O367" s="3">
        <f t="shared" si="65"/>
        <v>24.074074074074073</v>
      </c>
      <c r="P367" s="3">
        <f t="shared" si="66"/>
        <v>52.379999999999995</v>
      </c>
      <c r="Q367" s="1">
        <v>17</v>
      </c>
      <c r="R367" s="3">
        <f t="shared" si="67"/>
        <v>32.455135547919056</v>
      </c>
      <c r="S367" s="12">
        <v>62</v>
      </c>
      <c r="T367" s="18">
        <v>42</v>
      </c>
      <c r="U367" s="3">
        <f t="shared" si="52"/>
        <v>67.741935483870961</v>
      </c>
      <c r="V367" s="3" t="e">
        <f t="shared" si="53"/>
        <v>#DIV/0!</v>
      </c>
      <c r="W367" s="65"/>
      <c r="X367" s="65"/>
    </row>
    <row r="368" spans="1:24" hidden="1">
      <c r="A368" s="23">
        <v>321</v>
      </c>
      <c r="B368" s="24" t="s">
        <v>341</v>
      </c>
      <c r="C368" s="30" t="s">
        <v>348</v>
      </c>
      <c r="D368" s="28">
        <v>11514</v>
      </c>
      <c r="E368" s="31">
        <f t="shared" si="61"/>
        <v>2072.52</v>
      </c>
      <c r="F368" s="27">
        <v>1820</v>
      </c>
      <c r="G368" s="28">
        <f t="shared" si="62"/>
        <v>87.815799123772038</v>
      </c>
      <c r="H368" s="36">
        <v>192</v>
      </c>
      <c r="I368" s="27">
        <v>183</v>
      </c>
      <c r="J368" s="28">
        <f t="shared" si="63"/>
        <v>95.3125</v>
      </c>
      <c r="K368" s="26">
        <v>147</v>
      </c>
      <c r="L368" s="26">
        <v>44</v>
      </c>
      <c r="M368" s="28">
        <f t="shared" si="64"/>
        <v>29.931972789115648</v>
      </c>
      <c r="N368" s="26">
        <v>2</v>
      </c>
      <c r="O368" s="28">
        <f t="shared" si="65"/>
        <v>1.3605442176870748</v>
      </c>
      <c r="P368" s="28">
        <f t="shared" si="66"/>
        <v>142.59</v>
      </c>
      <c r="Q368" s="26">
        <v>41</v>
      </c>
      <c r="R368" s="28">
        <f t="shared" si="67"/>
        <v>28.753769549056734</v>
      </c>
      <c r="S368" s="37">
        <v>170.37191514025565</v>
      </c>
      <c r="T368" s="27">
        <v>165</v>
      </c>
      <c r="U368" s="28">
        <f t="shared" si="52"/>
        <v>96.846947963322876</v>
      </c>
      <c r="V368" s="3" t="e">
        <f t="shared" si="53"/>
        <v>#DIV/0!</v>
      </c>
      <c r="W368" s="66"/>
      <c r="X368" s="66"/>
    </row>
    <row r="369" spans="1:24" hidden="1">
      <c r="A369" s="15">
        <v>322</v>
      </c>
      <c r="B369" s="5" t="s">
        <v>341</v>
      </c>
      <c r="C369" s="8" t="s">
        <v>349</v>
      </c>
      <c r="D369" s="3">
        <v>5106.5600000000004</v>
      </c>
      <c r="E369" s="9">
        <f t="shared" si="61"/>
        <v>919.18080000000009</v>
      </c>
      <c r="F369" s="18">
        <v>1111</v>
      </c>
      <c r="G369" s="3">
        <f t="shared" si="62"/>
        <v>120.86849507735582</v>
      </c>
      <c r="H369" s="7">
        <v>70</v>
      </c>
      <c r="I369" s="18">
        <v>71</v>
      </c>
      <c r="J369" s="3">
        <f t="shared" si="63"/>
        <v>101.42857142857142</v>
      </c>
      <c r="K369" s="1">
        <v>54</v>
      </c>
      <c r="L369" s="1">
        <v>18</v>
      </c>
      <c r="M369" s="3">
        <f t="shared" si="64"/>
        <v>33.333333333333329</v>
      </c>
      <c r="N369" s="1">
        <v>27</v>
      </c>
      <c r="O369" s="3">
        <f t="shared" si="65"/>
        <v>50</v>
      </c>
      <c r="P369" s="3">
        <f t="shared" si="66"/>
        <v>52.379999999999995</v>
      </c>
      <c r="Q369" s="1">
        <v>15</v>
      </c>
      <c r="R369" s="3">
        <f t="shared" si="67"/>
        <v>28.636884306987405</v>
      </c>
      <c r="S369" s="12">
        <v>61.70827870696219</v>
      </c>
      <c r="T369" s="18">
        <v>54</v>
      </c>
      <c r="U369" s="3">
        <f t="shared" si="52"/>
        <v>87.508517708674134</v>
      </c>
      <c r="V369" s="3" t="e">
        <f t="shared" si="53"/>
        <v>#DIV/0!</v>
      </c>
      <c r="W369" s="65"/>
      <c r="X369" s="65"/>
    </row>
    <row r="370" spans="1:24" hidden="1">
      <c r="A370" s="15">
        <v>323</v>
      </c>
      <c r="B370" s="5" t="s">
        <v>341</v>
      </c>
      <c r="C370" s="8" t="s">
        <v>350</v>
      </c>
      <c r="D370" s="3">
        <v>5938.8</v>
      </c>
      <c r="E370" s="9">
        <f t="shared" si="61"/>
        <v>1068.9839999999999</v>
      </c>
      <c r="F370" s="18">
        <v>1130</v>
      </c>
      <c r="G370" s="3">
        <f t="shared" si="62"/>
        <v>105.70784969653428</v>
      </c>
      <c r="H370" s="7">
        <v>109.6</v>
      </c>
      <c r="I370" s="18">
        <v>101</v>
      </c>
      <c r="J370" s="3">
        <f t="shared" si="63"/>
        <v>92.153284671532859</v>
      </c>
      <c r="K370" s="1">
        <v>84</v>
      </c>
      <c r="L370" s="1">
        <v>27</v>
      </c>
      <c r="M370" s="3">
        <f t="shared" si="64"/>
        <v>32.142857142857146</v>
      </c>
      <c r="N370" s="1">
        <v>67</v>
      </c>
      <c r="O370" s="3">
        <f t="shared" si="65"/>
        <v>79.761904761904773</v>
      </c>
      <c r="P370" s="3">
        <f t="shared" si="66"/>
        <v>81.48</v>
      </c>
      <c r="Q370" s="1">
        <v>31</v>
      </c>
      <c r="R370" s="3">
        <f t="shared" si="67"/>
        <v>38.046146293568974</v>
      </c>
      <c r="S370" s="12">
        <v>97.225202634047633</v>
      </c>
      <c r="T370" s="18">
        <v>98</v>
      </c>
      <c r="U370" s="3">
        <f t="shared" si="52"/>
        <v>100.79691000374531</v>
      </c>
      <c r="V370" s="3" t="e">
        <f t="shared" si="53"/>
        <v>#DIV/0!</v>
      </c>
      <c r="W370" s="65"/>
      <c r="X370" s="65"/>
    </row>
    <row r="371" spans="1:24" hidden="1">
      <c r="A371" s="15">
        <v>324</v>
      </c>
      <c r="B371" s="5" t="s">
        <v>341</v>
      </c>
      <c r="C371" s="8" t="s">
        <v>351</v>
      </c>
      <c r="D371" s="3">
        <v>7797.2</v>
      </c>
      <c r="E371" s="9">
        <f t="shared" si="61"/>
        <v>1403.4959999999999</v>
      </c>
      <c r="F371" s="18">
        <v>935</v>
      </c>
      <c r="G371" s="3">
        <f t="shared" si="62"/>
        <v>66.619356236141755</v>
      </c>
      <c r="H371" s="7">
        <v>113</v>
      </c>
      <c r="I371" s="18">
        <v>114</v>
      </c>
      <c r="J371" s="3">
        <f t="shared" si="63"/>
        <v>100.88495575221239</v>
      </c>
      <c r="K371" s="1">
        <v>80</v>
      </c>
      <c r="L371" s="1">
        <v>18</v>
      </c>
      <c r="M371" s="3">
        <f t="shared" si="64"/>
        <v>22.5</v>
      </c>
      <c r="N371" s="1">
        <v>40</v>
      </c>
      <c r="O371" s="3">
        <f t="shared" si="65"/>
        <v>50</v>
      </c>
      <c r="P371" s="3">
        <f t="shared" si="66"/>
        <v>77.599999999999994</v>
      </c>
      <c r="Q371" s="1">
        <v>19</v>
      </c>
      <c r="R371" s="3">
        <f t="shared" si="67"/>
        <v>24.484536082474229</v>
      </c>
      <c r="S371" s="12">
        <v>98</v>
      </c>
      <c r="T371" s="18">
        <v>110</v>
      </c>
      <c r="U371" s="3">
        <f t="shared" si="52"/>
        <v>112.24489795918366</v>
      </c>
      <c r="V371" s="3" t="e">
        <f t="shared" si="53"/>
        <v>#DIV/0!</v>
      </c>
      <c r="W371" s="65"/>
      <c r="X371" s="65"/>
    </row>
    <row r="372" spans="1:24" hidden="1">
      <c r="A372" s="15">
        <v>325</v>
      </c>
      <c r="B372" s="5" t="s">
        <v>341</v>
      </c>
      <c r="C372" s="8" t="s">
        <v>352</v>
      </c>
      <c r="D372" s="3">
        <v>6363</v>
      </c>
      <c r="E372" s="9">
        <f t="shared" si="61"/>
        <v>1145.3399999999999</v>
      </c>
      <c r="F372" s="18">
        <v>954</v>
      </c>
      <c r="G372" s="3">
        <f t="shared" si="62"/>
        <v>83.294043690083299</v>
      </c>
      <c r="H372" s="7">
        <v>96.4</v>
      </c>
      <c r="I372" s="18">
        <v>96</v>
      </c>
      <c r="J372" s="3">
        <f t="shared" si="63"/>
        <v>99.585062240663888</v>
      </c>
      <c r="K372" s="1">
        <v>73</v>
      </c>
      <c r="L372" s="1">
        <v>7</v>
      </c>
      <c r="M372" s="3">
        <f t="shared" si="64"/>
        <v>9.5890410958904102</v>
      </c>
      <c r="N372" s="1">
        <v>14</v>
      </c>
      <c r="O372" s="3">
        <f t="shared" si="65"/>
        <v>19.17808219178082</v>
      </c>
      <c r="P372" s="3">
        <f t="shared" si="66"/>
        <v>70.81</v>
      </c>
      <c r="Q372" s="1">
        <v>17</v>
      </c>
      <c r="R372" s="3">
        <f t="shared" si="67"/>
        <v>24.007908487501766</v>
      </c>
      <c r="S372" s="12">
        <v>86</v>
      </c>
      <c r="T372" s="18">
        <v>85</v>
      </c>
      <c r="U372" s="3">
        <f t="shared" si="52"/>
        <v>98.837209302325576</v>
      </c>
      <c r="V372" s="3" t="e">
        <f t="shared" si="53"/>
        <v>#DIV/0!</v>
      </c>
      <c r="W372" s="65"/>
      <c r="X372" s="65"/>
    </row>
    <row r="373" spans="1:24" hidden="1">
      <c r="A373" s="15">
        <v>326</v>
      </c>
      <c r="B373" s="5" t="s">
        <v>341</v>
      </c>
      <c r="C373" s="8" t="s">
        <v>353</v>
      </c>
      <c r="D373" s="3">
        <v>5959</v>
      </c>
      <c r="E373" s="9">
        <f t="shared" si="61"/>
        <v>1072.6199999999999</v>
      </c>
      <c r="F373" s="18">
        <v>1364</v>
      </c>
      <c r="G373" s="3">
        <f t="shared" si="62"/>
        <v>127.16525889877124</v>
      </c>
      <c r="H373" s="7">
        <v>98.6</v>
      </c>
      <c r="I373" s="18">
        <v>106</v>
      </c>
      <c r="J373" s="3">
        <f t="shared" si="63"/>
        <v>107.50507099391481</v>
      </c>
      <c r="K373" s="1">
        <v>84</v>
      </c>
      <c r="L373" s="1">
        <v>28</v>
      </c>
      <c r="M373" s="3">
        <f t="shared" si="64"/>
        <v>33.333333333333329</v>
      </c>
      <c r="N373" s="1">
        <v>58</v>
      </c>
      <c r="O373" s="3">
        <f t="shared" si="65"/>
        <v>69.047619047619051</v>
      </c>
      <c r="P373" s="3">
        <f t="shared" si="66"/>
        <v>81.48</v>
      </c>
      <c r="Q373" s="1">
        <v>21</v>
      </c>
      <c r="R373" s="3">
        <f t="shared" si="67"/>
        <v>25.773195876288657</v>
      </c>
      <c r="S373" s="12">
        <v>87.702737502989038</v>
      </c>
      <c r="T373" s="18">
        <v>104</v>
      </c>
      <c r="U373" s="3">
        <f t="shared" si="52"/>
        <v>118.58238746134411</v>
      </c>
      <c r="V373" s="3" t="e">
        <f t="shared" si="53"/>
        <v>#DIV/0!</v>
      </c>
      <c r="W373" s="65"/>
      <c r="X373" s="65"/>
    </row>
    <row r="374" spans="1:24" hidden="1">
      <c r="A374" s="15">
        <v>327</v>
      </c>
      <c r="B374" s="5" t="s">
        <v>341</v>
      </c>
      <c r="C374" s="8" t="s">
        <v>354</v>
      </c>
      <c r="D374" s="3">
        <v>6736.7</v>
      </c>
      <c r="E374" s="9">
        <f t="shared" si="61"/>
        <v>1212.606</v>
      </c>
      <c r="F374" s="18">
        <v>1003</v>
      </c>
      <c r="G374" s="3">
        <f t="shared" si="62"/>
        <v>82.714418368373572</v>
      </c>
      <c r="H374" s="7">
        <v>126.1</v>
      </c>
      <c r="I374" s="18">
        <v>135</v>
      </c>
      <c r="J374" s="3">
        <f t="shared" si="63"/>
        <v>107.05789056304521</v>
      </c>
      <c r="K374" s="1">
        <v>78</v>
      </c>
      <c r="L374" s="1">
        <v>23</v>
      </c>
      <c r="M374" s="3">
        <f t="shared" si="64"/>
        <v>29.487179487179489</v>
      </c>
      <c r="N374" s="1">
        <v>46</v>
      </c>
      <c r="O374" s="3">
        <f t="shared" si="65"/>
        <v>58.974358974358978</v>
      </c>
      <c r="P374" s="3">
        <f t="shared" si="66"/>
        <v>75.66</v>
      </c>
      <c r="Q374" s="1">
        <v>21</v>
      </c>
      <c r="R374" s="3">
        <f t="shared" si="67"/>
        <v>27.755749405233942</v>
      </c>
      <c r="S374" s="12">
        <v>110</v>
      </c>
      <c r="T374" s="18">
        <v>120</v>
      </c>
      <c r="U374" s="3">
        <f t="shared" si="52"/>
        <v>109.09090909090908</v>
      </c>
      <c r="V374" s="3" t="e">
        <f t="shared" si="53"/>
        <v>#DIV/0!</v>
      </c>
      <c r="W374" s="65"/>
      <c r="X374" s="65"/>
    </row>
    <row r="375" spans="1:24" hidden="1">
      <c r="A375" s="15">
        <v>328</v>
      </c>
      <c r="B375" s="5" t="s">
        <v>341</v>
      </c>
      <c r="C375" s="8" t="s">
        <v>355</v>
      </c>
      <c r="D375" s="3">
        <v>5454</v>
      </c>
      <c r="E375" s="9">
        <f t="shared" si="61"/>
        <v>981.71999999999991</v>
      </c>
      <c r="F375" s="18">
        <v>645</v>
      </c>
      <c r="G375" s="3">
        <f t="shared" si="62"/>
        <v>65.701014545899042</v>
      </c>
      <c r="H375" s="7">
        <v>68.900000000000006</v>
      </c>
      <c r="I375" s="18">
        <v>62</v>
      </c>
      <c r="J375" s="3">
        <f t="shared" si="63"/>
        <v>89.985486211901303</v>
      </c>
      <c r="K375" s="1">
        <v>50</v>
      </c>
      <c r="L375" s="1">
        <v>20</v>
      </c>
      <c r="M375" s="3">
        <f t="shared" si="64"/>
        <v>40</v>
      </c>
      <c r="N375" s="1">
        <v>29</v>
      </c>
      <c r="O375" s="3">
        <f t="shared" si="65"/>
        <v>57.999999999999993</v>
      </c>
      <c r="P375" s="3">
        <f t="shared" si="66"/>
        <v>48.5</v>
      </c>
      <c r="Q375" s="1">
        <v>16</v>
      </c>
      <c r="R375" s="3">
        <f t="shared" si="67"/>
        <v>32.989690721649481</v>
      </c>
      <c r="S375" s="12">
        <v>61.065438454888238</v>
      </c>
      <c r="T375" s="18">
        <v>61</v>
      </c>
      <c r="U375" s="3">
        <f t="shared" si="52"/>
        <v>99.892838802858051</v>
      </c>
      <c r="V375" s="3" t="e">
        <f t="shared" si="53"/>
        <v>#DIV/0!</v>
      </c>
      <c r="W375" s="65"/>
      <c r="X375" s="65"/>
    </row>
    <row r="376" spans="1:24" hidden="1">
      <c r="A376" s="15">
        <v>329</v>
      </c>
      <c r="B376" s="5" t="s">
        <v>341</v>
      </c>
      <c r="C376" s="8" t="s">
        <v>356</v>
      </c>
      <c r="D376" s="3">
        <v>7524.5</v>
      </c>
      <c r="E376" s="9">
        <f t="shared" si="61"/>
        <v>1354.4099999999999</v>
      </c>
      <c r="F376" s="18">
        <v>1059</v>
      </c>
      <c r="G376" s="3">
        <f t="shared" si="62"/>
        <v>78.189026956386925</v>
      </c>
      <c r="H376" s="7">
        <v>133.80000000000001</v>
      </c>
      <c r="I376" s="18">
        <v>123</v>
      </c>
      <c r="J376" s="3">
        <f t="shared" si="63"/>
        <v>91.928251121076215</v>
      </c>
      <c r="K376" s="1">
        <v>107</v>
      </c>
      <c r="L376" s="1">
        <v>34</v>
      </c>
      <c r="M376" s="3">
        <f t="shared" si="64"/>
        <v>31.775700934579437</v>
      </c>
      <c r="N376" s="1">
        <v>25</v>
      </c>
      <c r="O376" s="3">
        <f t="shared" si="65"/>
        <v>23.364485981308412</v>
      </c>
      <c r="P376" s="3">
        <f t="shared" si="66"/>
        <v>103.78999999999999</v>
      </c>
      <c r="Q376" s="1">
        <v>36</v>
      </c>
      <c r="R376" s="3">
        <f t="shared" si="67"/>
        <v>34.685422487715584</v>
      </c>
      <c r="S376" s="12">
        <v>119.18497227444126</v>
      </c>
      <c r="T376" s="18">
        <v>115</v>
      </c>
      <c r="U376" s="3">
        <f t="shared" si="52"/>
        <v>96.488674541279636</v>
      </c>
      <c r="V376" s="3" t="e">
        <f t="shared" si="53"/>
        <v>#DIV/0!</v>
      </c>
      <c r="W376" s="65"/>
      <c r="X376" s="65"/>
    </row>
    <row r="377" spans="1:24" hidden="1">
      <c r="A377" s="15">
        <v>330</v>
      </c>
      <c r="B377" s="5" t="s">
        <v>341</v>
      </c>
      <c r="C377" s="8" t="s">
        <v>357</v>
      </c>
      <c r="D377" s="3">
        <v>5959</v>
      </c>
      <c r="E377" s="9">
        <f t="shared" si="61"/>
        <v>1072.6199999999999</v>
      </c>
      <c r="F377" s="18">
        <v>734</v>
      </c>
      <c r="G377" s="3">
        <f t="shared" si="62"/>
        <v>68.430571870746405</v>
      </c>
      <c r="H377" s="7">
        <v>75.5</v>
      </c>
      <c r="I377" s="18">
        <v>85</v>
      </c>
      <c r="J377" s="3">
        <f t="shared" si="63"/>
        <v>112.58278145695364</v>
      </c>
      <c r="K377" s="1">
        <v>58</v>
      </c>
      <c r="L377" s="1">
        <v>12</v>
      </c>
      <c r="M377" s="3">
        <f t="shared" si="64"/>
        <v>20.689655172413794</v>
      </c>
      <c r="N377" s="1">
        <v>22</v>
      </c>
      <c r="O377" s="3">
        <f t="shared" si="65"/>
        <v>37.931034482758619</v>
      </c>
      <c r="P377" s="3">
        <f t="shared" si="66"/>
        <v>56.26</v>
      </c>
      <c r="Q377" s="1">
        <v>15</v>
      </c>
      <c r="R377" s="3">
        <f t="shared" si="67"/>
        <v>26.661926768574478</v>
      </c>
      <c r="S377" s="12">
        <v>68</v>
      </c>
      <c r="T377" s="18">
        <v>82</v>
      </c>
      <c r="U377" s="3">
        <f t="shared" si="52"/>
        <v>120.58823529411764</v>
      </c>
      <c r="V377" s="3" t="e">
        <f t="shared" si="53"/>
        <v>#DIV/0!</v>
      </c>
      <c r="W377" s="65"/>
      <c r="X377" s="65"/>
    </row>
    <row r="378" spans="1:24" hidden="1">
      <c r="A378" s="15">
        <v>331</v>
      </c>
      <c r="B378" s="5" t="s">
        <v>341</v>
      </c>
      <c r="C378" s="8" t="s">
        <v>358</v>
      </c>
      <c r="D378" s="3">
        <v>13024.96</v>
      </c>
      <c r="E378" s="9">
        <f t="shared" si="61"/>
        <v>2344.4927999999995</v>
      </c>
      <c r="F378" s="18">
        <v>1496</v>
      </c>
      <c r="G378" s="3">
        <f t="shared" si="62"/>
        <v>63.809110439579953</v>
      </c>
      <c r="H378" s="7">
        <v>196.5</v>
      </c>
      <c r="I378" s="18">
        <v>209</v>
      </c>
      <c r="J378" s="3">
        <f t="shared" si="63"/>
        <v>106.3613231552163</v>
      </c>
      <c r="K378" s="1">
        <v>155</v>
      </c>
      <c r="L378" s="1">
        <v>56</v>
      </c>
      <c r="M378" s="3">
        <f t="shared" si="64"/>
        <v>36.129032258064512</v>
      </c>
      <c r="N378" s="1">
        <v>116</v>
      </c>
      <c r="O378" s="3">
        <f t="shared" si="65"/>
        <v>74.838709677419359</v>
      </c>
      <c r="P378" s="3">
        <f t="shared" si="66"/>
        <v>150.35</v>
      </c>
      <c r="Q378" s="1">
        <v>50</v>
      </c>
      <c r="R378" s="3">
        <f t="shared" si="67"/>
        <v>33.255736614566011</v>
      </c>
      <c r="S378" s="12">
        <v>205</v>
      </c>
      <c r="T378" s="18">
        <v>206</v>
      </c>
      <c r="U378" s="3">
        <f t="shared" si="52"/>
        <v>100.48780487804878</v>
      </c>
      <c r="V378" s="3" t="e">
        <f t="shared" si="53"/>
        <v>#DIV/0!</v>
      </c>
      <c r="W378" s="65"/>
      <c r="X378" s="65"/>
    </row>
    <row r="379" spans="1:24" hidden="1">
      <c r="A379" s="15">
        <v>332</v>
      </c>
      <c r="B379" s="5" t="s">
        <v>341</v>
      </c>
      <c r="C379" s="8" t="s">
        <v>359</v>
      </c>
      <c r="D379" s="3">
        <v>10716.1</v>
      </c>
      <c r="E379" s="9">
        <f t="shared" si="61"/>
        <v>1928.8979999999999</v>
      </c>
      <c r="F379" s="18">
        <v>1629</v>
      </c>
      <c r="G379" s="3">
        <f t="shared" si="62"/>
        <v>84.452366066012829</v>
      </c>
      <c r="H379" s="7">
        <v>189.9</v>
      </c>
      <c r="I379" s="18">
        <v>184</v>
      </c>
      <c r="J379" s="3">
        <f t="shared" si="63"/>
        <v>96.893101632438132</v>
      </c>
      <c r="K379" s="1">
        <v>142</v>
      </c>
      <c r="L379" s="1">
        <v>42</v>
      </c>
      <c r="M379" s="3">
        <f t="shared" si="64"/>
        <v>29.577464788732392</v>
      </c>
      <c r="N379" s="1">
        <v>94</v>
      </c>
      <c r="O379" s="3">
        <f t="shared" si="65"/>
        <v>66.197183098591552</v>
      </c>
      <c r="P379" s="3">
        <f t="shared" si="66"/>
        <v>137.74</v>
      </c>
      <c r="Q379" s="1">
        <v>43</v>
      </c>
      <c r="R379" s="3">
        <f t="shared" si="67"/>
        <v>31.218237258603164</v>
      </c>
      <c r="S379" s="12">
        <v>169.57328854032923</v>
      </c>
      <c r="T379" s="18">
        <v>162</v>
      </c>
      <c r="U379" s="3">
        <f t="shared" si="52"/>
        <v>95.533914211654803</v>
      </c>
      <c r="V379" s="3" t="e">
        <f t="shared" si="53"/>
        <v>#DIV/0!</v>
      </c>
      <c r="W379" s="65"/>
      <c r="X379" s="65"/>
    </row>
    <row r="380" spans="1:24" hidden="1">
      <c r="A380" s="15">
        <v>333</v>
      </c>
      <c r="B380" s="5" t="s">
        <v>341</v>
      </c>
      <c r="C380" s="8" t="s">
        <v>360</v>
      </c>
      <c r="D380" s="3">
        <v>7928.5</v>
      </c>
      <c r="E380" s="9">
        <f t="shared" si="61"/>
        <v>1427.1299999999999</v>
      </c>
      <c r="F380" s="18">
        <v>2143</v>
      </c>
      <c r="G380" s="3">
        <f t="shared" si="62"/>
        <v>150.1615129665833</v>
      </c>
      <c r="H380" s="7">
        <v>122.80000000000001</v>
      </c>
      <c r="I380" s="18">
        <v>120</v>
      </c>
      <c r="J380" s="3">
        <f t="shared" si="63"/>
        <v>97.719869706840385</v>
      </c>
      <c r="K380" s="1">
        <v>93</v>
      </c>
      <c r="L380" s="1">
        <v>33</v>
      </c>
      <c r="M380" s="3">
        <f t="shared" si="64"/>
        <v>35.483870967741936</v>
      </c>
      <c r="N380" s="1">
        <v>59</v>
      </c>
      <c r="O380" s="3">
        <f t="shared" si="65"/>
        <v>63.44086021505376</v>
      </c>
      <c r="P380" s="3">
        <f t="shared" si="66"/>
        <v>90.21</v>
      </c>
      <c r="Q380" s="1">
        <v>25</v>
      </c>
      <c r="R380" s="3">
        <f t="shared" si="67"/>
        <v>27.713113845471682</v>
      </c>
      <c r="S380" s="12">
        <v>113</v>
      </c>
      <c r="T380" s="18">
        <v>116</v>
      </c>
      <c r="U380" s="3">
        <f t="shared" si="52"/>
        <v>102.65486725663717</v>
      </c>
      <c r="V380" s="3" t="e">
        <f t="shared" si="53"/>
        <v>#DIV/0!</v>
      </c>
      <c r="W380" s="65"/>
      <c r="X380" s="65"/>
    </row>
    <row r="381" spans="1:24" hidden="1">
      <c r="A381" s="15">
        <v>334</v>
      </c>
      <c r="B381" s="5" t="s">
        <v>341</v>
      </c>
      <c r="C381" s="8" t="s">
        <v>361</v>
      </c>
      <c r="D381" s="3">
        <v>3747.2</v>
      </c>
      <c r="E381" s="9">
        <f t="shared" si="61"/>
        <v>674.49599999999998</v>
      </c>
      <c r="F381" s="18">
        <v>773</v>
      </c>
      <c r="G381" s="3">
        <f t="shared" si="62"/>
        <v>114.60408957206567</v>
      </c>
      <c r="H381" s="7">
        <v>71.099999999999994</v>
      </c>
      <c r="I381" s="18">
        <v>69</v>
      </c>
      <c r="J381" s="3">
        <f t="shared" si="63"/>
        <v>97.046413502109701</v>
      </c>
      <c r="K381" s="1">
        <v>58</v>
      </c>
      <c r="L381" s="1">
        <v>29</v>
      </c>
      <c r="M381" s="3">
        <f t="shared" si="64"/>
        <v>50</v>
      </c>
      <c r="N381" s="1">
        <v>51</v>
      </c>
      <c r="O381" s="3">
        <f t="shared" si="65"/>
        <v>87.931034482758619</v>
      </c>
      <c r="P381" s="3">
        <f t="shared" si="66"/>
        <v>56.26</v>
      </c>
      <c r="Q381" s="1">
        <v>31</v>
      </c>
      <c r="R381" s="3">
        <f t="shared" si="67"/>
        <v>55.101315321720591</v>
      </c>
      <c r="S381" s="12">
        <v>62.967961995033562</v>
      </c>
      <c r="T381" s="18">
        <v>60</v>
      </c>
      <c r="U381" s="3">
        <f t="shared" si="52"/>
        <v>95.286552238632638</v>
      </c>
      <c r="V381" s="3" t="e">
        <f t="shared" si="53"/>
        <v>#DIV/0!</v>
      </c>
      <c r="W381" s="65"/>
      <c r="X381" s="65"/>
    </row>
    <row r="382" spans="1:24" hidden="1">
      <c r="A382" s="15">
        <v>335</v>
      </c>
      <c r="B382" s="5" t="s">
        <v>341</v>
      </c>
      <c r="C382" s="8" t="s">
        <v>362</v>
      </c>
      <c r="D382" s="3">
        <v>9191</v>
      </c>
      <c r="E382" s="9">
        <f t="shared" si="61"/>
        <v>1654.3799999999999</v>
      </c>
      <c r="F382" s="18">
        <v>852</v>
      </c>
      <c r="G382" s="3">
        <f t="shared" si="62"/>
        <v>51.499655460051507</v>
      </c>
      <c r="H382" s="7">
        <v>143.69999999999999</v>
      </c>
      <c r="I382" s="18">
        <v>143</v>
      </c>
      <c r="J382" s="3">
        <f t="shared" si="63"/>
        <v>99.512874043145445</v>
      </c>
      <c r="K382" s="1">
        <v>119</v>
      </c>
      <c r="L382" s="1">
        <v>30</v>
      </c>
      <c r="M382" s="3">
        <f t="shared" si="64"/>
        <v>25.210084033613445</v>
      </c>
      <c r="N382" s="1">
        <v>52</v>
      </c>
      <c r="O382" s="3">
        <f t="shared" si="65"/>
        <v>43.69747899159664</v>
      </c>
      <c r="P382" s="3">
        <f t="shared" si="66"/>
        <v>115.42999999999999</v>
      </c>
      <c r="Q382" s="1">
        <v>36</v>
      </c>
      <c r="R382" s="3">
        <f t="shared" si="67"/>
        <v>31.187732825088798</v>
      </c>
      <c r="S382" s="12">
        <v>143</v>
      </c>
      <c r="T382" s="18">
        <v>124</v>
      </c>
      <c r="U382" s="3">
        <f t="shared" si="52"/>
        <v>86.713286713286706</v>
      </c>
      <c r="V382" s="3" t="e">
        <f t="shared" si="53"/>
        <v>#DIV/0!</v>
      </c>
      <c r="W382" s="65"/>
      <c r="X382" s="65"/>
    </row>
    <row r="383" spans="1:24" hidden="1">
      <c r="A383" s="15">
        <v>336</v>
      </c>
      <c r="B383" s="5" t="s">
        <v>341</v>
      </c>
      <c r="C383" s="8" t="s">
        <v>363</v>
      </c>
      <c r="D383" s="3">
        <v>6653.88</v>
      </c>
      <c r="E383" s="9">
        <f t="shared" si="61"/>
        <v>1197.6984</v>
      </c>
      <c r="F383" s="18">
        <v>1367</v>
      </c>
      <c r="G383" s="3">
        <f t="shared" si="62"/>
        <v>114.13557870662598</v>
      </c>
      <c r="H383" s="7">
        <v>90</v>
      </c>
      <c r="I383" s="18">
        <v>82</v>
      </c>
      <c r="J383" s="3">
        <f t="shared" si="63"/>
        <v>91.111111111111114</v>
      </c>
      <c r="K383" s="1">
        <v>69</v>
      </c>
      <c r="L383" s="1">
        <v>13</v>
      </c>
      <c r="M383" s="3">
        <f t="shared" si="64"/>
        <v>18.840579710144929</v>
      </c>
      <c r="N383" s="1">
        <v>50</v>
      </c>
      <c r="O383" s="3">
        <f t="shared" si="65"/>
        <v>72.463768115942031</v>
      </c>
      <c r="P383" s="3">
        <f t="shared" si="66"/>
        <v>66.929999999999993</v>
      </c>
      <c r="Q383" s="1">
        <v>17</v>
      </c>
      <c r="R383" s="3">
        <f t="shared" si="67"/>
        <v>25.399671298371434</v>
      </c>
      <c r="S383" s="12">
        <v>91</v>
      </c>
      <c r="T383" s="18">
        <v>85</v>
      </c>
      <c r="U383" s="3">
        <f t="shared" si="52"/>
        <v>93.406593406593402</v>
      </c>
      <c r="V383" s="3" t="e">
        <f t="shared" si="53"/>
        <v>#DIV/0!</v>
      </c>
      <c r="W383" s="65"/>
      <c r="X383" s="65"/>
    </row>
    <row r="384" spans="1:24" hidden="1">
      <c r="A384" s="15">
        <v>337</v>
      </c>
      <c r="B384" s="5" t="s">
        <v>341</v>
      </c>
      <c r="C384" s="8" t="s">
        <v>364</v>
      </c>
      <c r="D384" s="3">
        <v>6716.5</v>
      </c>
      <c r="E384" s="9">
        <f t="shared" si="61"/>
        <v>1208.97</v>
      </c>
      <c r="F384" s="18">
        <v>961</v>
      </c>
      <c r="G384" s="3">
        <f t="shared" si="62"/>
        <v>79.489151922711059</v>
      </c>
      <c r="H384" s="7">
        <v>89.8</v>
      </c>
      <c r="I384" s="18">
        <v>118</v>
      </c>
      <c r="J384" s="3">
        <f t="shared" si="63"/>
        <v>131.40311804008908</v>
      </c>
      <c r="K384" s="1">
        <v>91</v>
      </c>
      <c r="L384" s="1">
        <v>22</v>
      </c>
      <c r="M384" s="3">
        <f t="shared" si="64"/>
        <v>24.175824175824175</v>
      </c>
      <c r="N384" s="1">
        <v>47</v>
      </c>
      <c r="O384" s="3">
        <f t="shared" si="65"/>
        <v>51.648351648351657</v>
      </c>
      <c r="P384" s="3">
        <f t="shared" si="66"/>
        <v>88.27</v>
      </c>
      <c r="Q384" s="1">
        <v>23</v>
      </c>
      <c r="R384" s="3">
        <f t="shared" si="67"/>
        <v>26.056417808995132</v>
      </c>
      <c r="S384" s="12">
        <v>82</v>
      </c>
      <c r="T384" s="18">
        <v>95</v>
      </c>
      <c r="U384" s="3">
        <f t="shared" si="52"/>
        <v>115.85365853658536</v>
      </c>
      <c r="V384" s="3" t="e">
        <f t="shared" si="53"/>
        <v>#DIV/0!</v>
      </c>
      <c r="W384" s="65"/>
      <c r="X384" s="65"/>
    </row>
    <row r="385" spans="1:24" hidden="1">
      <c r="A385" s="23">
        <v>338</v>
      </c>
      <c r="B385" s="24" t="s">
        <v>341</v>
      </c>
      <c r="C385" s="30" t="s">
        <v>365</v>
      </c>
      <c r="D385" s="28">
        <v>9847.5</v>
      </c>
      <c r="E385" s="31">
        <f t="shared" si="61"/>
        <v>1772.55</v>
      </c>
      <c r="F385" s="27">
        <v>1426</v>
      </c>
      <c r="G385" s="28">
        <f t="shared" si="62"/>
        <v>80.449070548080442</v>
      </c>
      <c r="H385" s="36">
        <v>112.9</v>
      </c>
      <c r="I385" s="27">
        <v>100</v>
      </c>
      <c r="J385" s="28">
        <f t="shared" si="63"/>
        <v>88.573959255978735</v>
      </c>
      <c r="K385" s="26">
        <v>77</v>
      </c>
      <c r="L385" s="26">
        <v>12</v>
      </c>
      <c r="M385" s="28">
        <f t="shared" si="64"/>
        <v>15.584415584415584</v>
      </c>
      <c r="N385" s="26">
        <v>39</v>
      </c>
      <c r="O385" s="28">
        <f t="shared" si="65"/>
        <v>50.649350649350644</v>
      </c>
      <c r="P385" s="28">
        <f t="shared" si="66"/>
        <v>74.69</v>
      </c>
      <c r="Q385" s="26">
        <v>8</v>
      </c>
      <c r="R385" s="28">
        <f t="shared" si="67"/>
        <v>10.710938545990093</v>
      </c>
      <c r="S385" s="37">
        <v>98</v>
      </c>
      <c r="T385" s="27">
        <v>78</v>
      </c>
      <c r="U385" s="28">
        <f t="shared" si="52"/>
        <v>79.591836734693871</v>
      </c>
      <c r="V385" s="3" t="e">
        <f t="shared" si="53"/>
        <v>#DIV/0!</v>
      </c>
      <c r="W385" s="66"/>
      <c r="X385" s="66"/>
    </row>
    <row r="386" spans="1:24" hidden="1">
      <c r="A386" s="15">
        <v>339</v>
      </c>
      <c r="B386" s="5" t="s">
        <v>341</v>
      </c>
      <c r="C386" s="8" t="s">
        <v>366</v>
      </c>
      <c r="D386" s="3">
        <v>7676</v>
      </c>
      <c r="E386" s="9">
        <f t="shared" si="61"/>
        <v>1381.6799999999998</v>
      </c>
      <c r="F386" s="18">
        <v>1529</v>
      </c>
      <c r="G386" s="3">
        <f t="shared" si="62"/>
        <v>110.66238202767647</v>
      </c>
      <c r="H386" s="7">
        <v>126.1</v>
      </c>
      <c r="I386" s="18">
        <v>130</v>
      </c>
      <c r="J386" s="3">
        <f t="shared" si="63"/>
        <v>103.09278350515466</v>
      </c>
      <c r="K386" s="1">
        <v>96</v>
      </c>
      <c r="L386" s="1">
        <v>1</v>
      </c>
      <c r="M386" s="3">
        <f t="shared" si="64"/>
        <v>1.0416666666666665</v>
      </c>
      <c r="N386" s="1">
        <v>16</v>
      </c>
      <c r="O386" s="3">
        <f t="shared" si="65"/>
        <v>16.666666666666664</v>
      </c>
      <c r="P386" s="3">
        <f t="shared" si="66"/>
        <v>93.12</v>
      </c>
      <c r="Q386" s="1">
        <v>19</v>
      </c>
      <c r="R386" s="3">
        <f t="shared" si="67"/>
        <v>20.403780068728523</v>
      </c>
      <c r="S386" s="12">
        <v>99</v>
      </c>
      <c r="T386" s="18">
        <v>105</v>
      </c>
      <c r="U386" s="3">
        <f t="shared" ref="U386:U388" si="68">T386/S386*100</f>
        <v>106.06060606060606</v>
      </c>
      <c r="V386" s="3" t="e">
        <f t="shared" si="53"/>
        <v>#DIV/0!</v>
      </c>
      <c r="W386" s="65"/>
      <c r="X386" s="65"/>
    </row>
    <row r="387" spans="1:24" hidden="1">
      <c r="A387" s="15">
        <v>340</v>
      </c>
      <c r="B387" s="5" t="s">
        <v>341</v>
      </c>
      <c r="C387" s="8" t="s">
        <v>367</v>
      </c>
      <c r="D387" s="3">
        <v>6161</v>
      </c>
      <c r="E387" s="9">
        <f t="shared" si="61"/>
        <v>1108.98</v>
      </c>
      <c r="F387" s="18">
        <v>836</v>
      </c>
      <c r="G387" s="3">
        <f t="shared" si="62"/>
        <v>75.384587639091777</v>
      </c>
      <c r="H387" s="7">
        <v>81</v>
      </c>
      <c r="I387" s="18">
        <v>102</v>
      </c>
      <c r="J387" s="3">
        <f t="shared" si="63"/>
        <v>125.92592592592592</v>
      </c>
      <c r="K387" s="1">
        <v>61</v>
      </c>
      <c r="L387" s="1">
        <v>24</v>
      </c>
      <c r="M387" s="3">
        <f t="shared" si="64"/>
        <v>39.344262295081968</v>
      </c>
      <c r="N387" s="1">
        <v>37</v>
      </c>
      <c r="O387" s="3">
        <f t="shared" si="65"/>
        <v>60.655737704918032</v>
      </c>
      <c r="P387" s="3">
        <f t="shared" si="66"/>
        <v>59.17</v>
      </c>
      <c r="Q387" s="1">
        <v>19</v>
      </c>
      <c r="R387" s="3">
        <f t="shared" si="67"/>
        <v>32.11086699340882</v>
      </c>
      <c r="S387" s="12">
        <v>78</v>
      </c>
      <c r="T387" s="18">
        <v>77</v>
      </c>
      <c r="U387" s="3">
        <f t="shared" si="68"/>
        <v>98.71794871794873</v>
      </c>
      <c r="V387" s="3" t="e">
        <f t="shared" ref="V387:V425" si="69">X387*100/W387</f>
        <v>#DIV/0!</v>
      </c>
      <c r="W387" s="65"/>
      <c r="X387" s="65"/>
    </row>
    <row r="388" spans="1:24" hidden="1">
      <c r="A388" s="15">
        <v>341</v>
      </c>
      <c r="B388" s="5" t="s">
        <v>341</v>
      </c>
      <c r="C388" s="8" t="s">
        <v>368</v>
      </c>
      <c r="D388" s="3">
        <v>10070.700000000001</v>
      </c>
      <c r="E388" s="9">
        <f t="shared" si="61"/>
        <v>1812.7260000000001</v>
      </c>
      <c r="F388" s="18">
        <v>1264</v>
      </c>
      <c r="G388" s="3">
        <f t="shared" si="62"/>
        <v>69.729236520025637</v>
      </c>
      <c r="H388" s="7">
        <v>190</v>
      </c>
      <c r="I388" s="18">
        <v>191</v>
      </c>
      <c r="J388" s="3">
        <f t="shared" si="63"/>
        <v>100.52631578947368</v>
      </c>
      <c r="K388" s="1">
        <v>141</v>
      </c>
      <c r="L388" s="1">
        <v>23</v>
      </c>
      <c r="M388" s="3">
        <f t="shared" si="64"/>
        <v>16.312056737588655</v>
      </c>
      <c r="N388" s="1">
        <v>35</v>
      </c>
      <c r="O388" s="3">
        <f t="shared" si="65"/>
        <v>24.822695035460992</v>
      </c>
      <c r="P388" s="3">
        <f t="shared" si="66"/>
        <v>136.77000000000001</v>
      </c>
      <c r="Q388" s="1">
        <v>35</v>
      </c>
      <c r="R388" s="3">
        <f t="shared" si="67"/>
        <v>25.590407253052565</v>
      </c>
      <c r="S388" s="12">
        <v>170</v>
      </c>
      <c r="T388" s="18">
        <v>146</v>
      </c>
      <c r="U388" s="3">
        <f t="shared" si="68"/>
        <v>85.882352941176464</v>
      </c>
      <c r="V388" s="3" t="e">
        <f t="shared" si="69"/>
        <v>#DIV/0!</v>
      </c>
      <c r="W388" s="65"/>
      <c r="X388" s="65"/>
    </row>
    <row r="389" spans="1:24" hidden="1">
      <c r="A389" s="15">
        <v>388</v>
      </c>
      <c r="B389" s="5" t="s">
        <v>411</v>
      </c>
      <c r="C389" s="8" t="s">
        <v>412</v>
      </c>
      <c r="D389" s="2">
        <v>4257</v>
      </c>
      <c r="E389" s="9">
        <f t="shared" ref="E389:E425" si="70">$D389*18%</f>
        <v>766.26</v>
      </c>
      <c r="F389" s="19">
        <v>652</v>
      </c>
      <c r="G389" s="3">
        <f t="shared" ref="G389:G425" si="71">$F389/$E389%</f>
        <v>85.088612220395163</v>
      </c>
      <c r="H389" s="2">
        <v>58</v>
      </c>
      <c r="I389" s="19">
        <v>46</v>
      </c>
      <c r="J389" s="3">
        <f t="shared" ref="J389:J425" si="72">$I389/$H389%</f>
        <v>79.310344827586206</v>
      </c>
      <c r="K389" s="1">
        <v>38</v>
      </c>
      <c r="L389" s="1">
        <v>12</v>
      </c>
      <c r="M389" s="3">
        <f t="shared" ref="M389:M425" si="73">$L389/$K389%</f>
        <v>31.578947368421051</v>
      </c>
      <c r="N389" s="1">
        <v>32</v>
      </c>
      <c r="O389" s="3">
        <f t="shared" ref="O389:O425" si="74">$N389/$K389%</f>
        <v>84.21052631578948</v>
      </c>
      <c r="P389" s="3">
        <f t="shared" ref="P389:P425" si="75">$K389*97%</f>
        <v>36.86</v>
      </c>
      <c r="Q389" s="1">
        <v>10</v>
      </c>
      <c r="R389" s="3">
        <f t="shared" ref="R389:R425" si="76">$Q389/$P389%</f>
        <v>27.129679869777537</v>
      </c>
      <c r="S389" s="2">
        <v>54</v>
      </c>
      <c r="T389" s="19">
        <v>49</v>
      </c>
      <c r="U389" s="3">
        <f t="shared" ref="U389:U425" si="77">$T389/$S389%</f>
        <v>90.740740740740733</v>
      </c>
      <c r="V389" s="3" t="e">
        <f t="shared" si="69"/>
        <v>#DIV/0!</v>
      </c>
      <c r="W389" s="65"/>
      <c r="X389" s="65"/>
    </row>
    <row r="390" spans="1:24" hidden="1">
      <c r="A390" s="15">
        <v>389</v>
      </c>
      <c r="B390" s="5" t="s">
        <v>411</v>
      </c>
      <c r="C390" s="8" t="s">
        <v>413</v>
      </c>
      <c r="D390" s="2">
        <v>4408</v>
      </c>
      <c r="E390" s="9">
        <f t="shared" si="70"/>
        <v>793.43999999999994</v>
      </c>
      <c r="F390" s="19">
        <v>754</v>
      </c>
      <c r="G390" s="3">
        <f t="shared" si="71"/>
        <v>95.029239766081886</v>
      </c>
      <c r="H390" s="2">
        <v>55</v>
      </c>
      <c r="I390" s="19">
        <v>58</v>
      </c>
      <c r="J390" s="3">
        <f t="shared" si="72"/>
        <v>105.45454545454544</v>
      </c>
      <c r="K390" s="1">
        <v>44</v>
      </c>
      <c r="L390" s="1">
        <v>7</v>
      </c>
      <c r="M390" s="3">
        <f t="shared" si="73"/>
        <v>15.909090909090908</v>
      </c>
      <c r="N390" s="1">
        <v>15</v>
      </c>
      <c r="O390" s="3">
        <f t="shared" si="74"/>
        <v>34.090909090909093</v>
      </c>
      <c r="P390" s="3">
        <f t="shared" si="75"/>
        <v>42.68</v>
      </c>
      <c r="Q390" s="1">
        <v>10</v>
      </c>
      <c r="R390" s="3">
        <f t="shared" si="76"/>
        <v>23.430178069353328</v>
      </c>
      <c r="S390" s="2">
        <v>51</v>
      </c>
      <c r="T390" s="19">
        <v>41</v>
      </c>
      <c r="U390" s="3">
        <f t="shared" si="77"/>
        <v>80.392156862745097</v>
      </c>
      <c r="V390" s="3" t="e">
        <f t="shared" si="69"/>
        <v>#DIV/0!</v>
      </c>
      <c r="W390" s="65"/>
      <c r="X390" s="65"/>
    </row>
    <row r="391" spans="1:24" hidden="1">
      <c r="A391" s="15">
        <v>390</v>
      </c>
      <c r="B391" s="5" t="s">
        <v>411</v>
      </c>
      <c r="C391" s="8" t="s">
        <v>414</v>
      </c>
      <c r="D391" s="2">
        <v>6045</v>
      </c>
      <c r="E391" s="9">
        <f t="shared" si="70"/>
        <v>1088.0999999999999</v>
      </c>
      <c r="F391" s="19">
        <v>1221</v>
      </c>
      <c r="G391" s="3">
        <f t="shared" si="71"/>
        <v>112.21395092362836</v>
      </c>
      <c r="H391" s="2">
        <f>126+11</f>
        <v>137</v>
      </c>
      <c r="I391" s="19">
        <v>125</v>
      </c>
      <c r="J391" s="3">
        <f t="shared" si="72"/>
        <v>91.240875912408754</v>
      </c>
      <c r="K391" s="1">
        <v>97</v>
      </c>
      <c r="L391" s="1">
        <v>19</v>
      </c>
      <c r="M391" s="3">
        <f t="shared" si="73"/>
        <v>19.587628865979383</v>
      </c>
      <c r="N391" s="1">
        <v>72</v>
      </c>
      <c r="O391" s="3">
        <f t="shared" si="74"/>
        <v>74.226804123711347</v>
      </c>
      <c r="P391" s="3">
        <f t="shared" si="75"/>
        <v>94.09</v>
      </c>
      <c r="Q391" s="1">
        <v>19</v>
      </c>
      <c r="R391" s="3">
        <f t="shared" si="76"/>
        <v>20.193431820597301</v>
      </c>
      <c r="S391" s="2">
        <f>120+9</f>
        <v>129</v>
      </c>
      <c r="T391" s="19">
        <v>111</v>
      </c>
      <c r="U391" s="3">
        <f t="shared" si="77"/>
        <v>86.04651162790698</v>
      </c>
      <c r="V391" s="3" t="e">
        <f t="shared" si="69"/>
        <v>#DIV/0!</v>
      </c>
      <c r="W391" s="65"/>
      <c r="X391" s="65"/>
    </row>
    <row r="392" spans="1:24" hidden="1">
      <c r="A392" s="15">
        <v>391</v>
      </c>
      <c r="B392" s="5" t="s">
        <v>411</v>
      </c>
      <c r="C392" s="8" t="s">
        <v>415</v>
      </c>
      <c r="D392" s="2">
        <v>6020</v>
      </c>
      <c r="E392" s="9">
        <f t="shared" si="70"/>
        <v>1083.5999999999999</v>
      </c>
      <c r="F392" s="19">
        <v>918</v>
      </c>
      <c r="G392" s="3">
        <f t="shared" si="71"/>
        <v>84.717607973421934</v>
      </c>
      <c r="H392" s="2">
        <f>100+11</f>
        <v>111</v>
      </c>
      <c r="I392" s="19">
        <v>92</v>
      </c>
      <c r="J392" s="3">
        <f t="shared" si="72"/>
        <v>82.882882882882882</v>
      </c>
      <c r="K392" s="1">
        <v>67</v>
      </c>
      <c r="L392" s="1">
        <v>12</v>
      </c>
      <c r="M392" s="3">
        <f t="shared" si="73"/>
        <v>17.910447761194028</v>
      </c>
      <c r="N392" s="1">
        <v>2</v>
      </c>
      <c r="O392" s="3">
        <f t="shared" si="74"/>
        <v>2.9850746268656714</v>
      </c>
      <c r="P392" s="3">
        <f t="shared" si="75"/>
        <v>64.989999999999995</v>
      </c>
      <c r="Q392" s="1">
        <v>24</v>
      </c>
      <c r="R392" s="3">
        <f t="shared" si="76"/>
        <v>36.92875827050316</v>
      </c>
      <c r="S392" s="2">
        <f>90+9</f>
        <v>99</v>
      </c>
      <c r="T392" s="19">
        <v>90</v>
      </c>
      <c r="U392" s="3">
        <f t="shared" si="77"/>
        <v>90.909090909090907</v>
      </c>
      <c r="V392" s="3" t="e">
        <f t="shared" si="69"/>
        <v>#DIV/0!</v>
      </c>
      <c r="W392" s="65"/>
      <c r="X392" s="65"/>
    </row>
    <row r="393" spans="1:24" hidden="1">
      <c r="A393" s="15">
        <v>392</v>
      </c>
      <c r="B393" s="5" t="s">
        <v>411</v>
      </c>
      <c r="C393" s="8" t="s">
        <v>416</v>
      </c>
      <c r="D393" s="2">
        <v>9432</v>
      </c>
      <c r="E393" s="9">
        <f t="shared" si="70"/>
        <v>1697.76</v>
      </c>
      <c r="F393" s="19">
        <v>1182</v>
      </c>
      <c r="G393" s="3">
        <f t="shared" si="71"/>
        <v>69.621147865422685</v>
      </c>
      <c r="H393" s="2">
        <v>86</v>
      </c>
      <c r="I393" s="19">
        <v>84</v>
      </c>
      <c r="J393" s="3">
        <f t="shared" si="72"/>
        <v>97.674418604651166</v>
      </c>
      <c r="K393" s="1">
        <v>72</v>
      </c>
      <c r="L393" s="1">
        <v>20</v>
      </c>
      <c r="M393" s="3">
        <f t="shared" si="73"/>
        <v>27.777777777777779</v>
      </c>
      <c r="N393" s="1">
        <v>54</v>
      </c>
      <c r="O393" s="3">
        <f t="shared" si="74"/>
        <v>75</v>
      </c>
      <c r="P393" s="3">
        <f t="shared" si="75"/>
        <v>69.84</v>
      </c>
      <c r="Q393" s="1">
        <v>24</v>
      </c>
      <c r="R393" s="3">
        <f t="shared" si="76"/>
        <v>34.364261168384878</v>
      </c>
      <c r="S393" s="2">
        <v>78</v>
      </c>
      <c r="T393" s="19">
        <v>79</v>
      </c>
      <c r="U393" s="3">
        <f t="shared" si="77"/>
        <v>101.28205128205128</v>
      </c>
      <c r="V393" s="3" t="e">
        <f t="shared" si="69"/>
        <v>#DIV/0!</v>
      </c>
      <c r="W393" s="65"/>
      <c r="X393" s="65"/>
    </row>
    <row r="394" spans="1:24" hidden="1">
      <c r="A394" s="15">
        <v>393</v>
      </c>
      <c r="B394" s="5" t="s">
        <v>411</v>
      </c>
      <c r="C394" s="8" t="s">
        <v>417</v>
      </c>
      <c r="D394" s="2">
        <v>4369</v>
      </c>
      <c r="E394" s="9">
        <f t="shared" si="70"/>
        <v>786.42</v>
      </c>
      <c r="F394" s="19">
        <v>781</v>
      </c>
      <c r="G394" s="3">
        <f t="shared" si="71"/>
        <v>99.310800844332547</v>
      </c>
      <c r="H394" s="2">
        <v>50</v>
      </c>
      <c r="I394" s="19">
        <v>53</v>
      </c>
      <c r="J394" s="3">
        <f t="shared" si="72"/>
        <v>106</v>
      </c>
      <c r="K394" s="1">
        <v>34</v>
      </c>
      <c r="L394" s="1">
        <v>9</v>
      </c>
      <c r="M394" s="3">
        <f t="shared" si="73"/>
        <v>26.470588235294116</v>
      </c>
      <c r="N394" s="1">
        <v>22</v>
      </c>
      <c r="O394" s="3">
        <f t="shared" si="74"/>
        <v>64.705882352941174</v>
      </c>
      <c r="P394" s="3">
        <f t="shared" si="75"/>
        <v>32.979999999999997</v>
      </c>
      <c r="Q394" s="1">
        <v>5</v>
      </c>
      <c r="R394" s="3">
        <f t="shared" si="76"/>
        <v>15.160703456640389</v>
      </c>
      <c r="S394" s="2">
        <v>45</v>
      </c>
      <c r="T394" s="19">
        <v>51</v>
      </c>
      <c r="U394" s="3">
        <f t="shared" si="77"/>
        <v>113.33333333333333</v>
      </c>
      <c r="V394" s="3" t="e">
        <f t="shared" si="69"/>
        <v>#DIV/0!</v>
      </c>
      <c r="W394" s="65"/>
      <c r="X394" s="65"/>
    </row>
    <row r="395" spans="1:24" hidden="1">
      <c r="A395" s="15">
        <v>394</v>
      </c>
      <c r="B395" s="5" t="s">
        <v>411</v>
      </c>
      <c r="C395" s="8" t="s">
        <v>418</v>
      </c>
      <c r="D395" s="2">
        <v>5954</v>
      </c>
      <c r="E395" s="9">
        <f t="shared" si="70"/>
        <v>1071.72</v>
      </c>
      <c r="F395" s="19">
        <v>1051</v>
      </c>
      <c r="G395" s="3">
        <f t="shared" si="71"/>
        <v>98.06665920203038</v>
      </c>
      <c r="H395" s="2">
        <f>97+11</f>
        <v>108</v>
      </c>
      <c r="I395" s="19">
        <v>105</v>
      </c>
      <c r="J395" s="3">
        <f t="shared" si="72"/>
        <v>97.222222222222214</v>
      </c>
      <c r="K395" s="1">
        <v>74</v>
      </c>
      <c r="L395" s="1">
        <v>20</v>
      </c>
      <c r="M395" s="3">
        <f t="shared" si="73"/>
        <v>27.027027027027028</v>
      </c>
      <c r="N395" s="1">
        <v>58</v>
      </c>
      <c r="O395" s="3">
        <f t="shared" si="74"/>
        <v>78.378378378378386</v>
      </c>
      <c r="P395" s="3">
        <f t="shared" si="75"/>
        <v>71.78</v>
      </c>
      <c r="Q395" s="1">
        <v>20</v>
      </c>
      <c r="R395" s="3">
        <f t="shared" si="76"/>
        <v>27.862914460852604</v>
      </c>
      <c r="S395" s="2">
        <f>90+9</f>
        <v>99</v>
      </c>
      <c r="T395" s="19">
        <v>99</v>
      </c>
      <c r="U395" s="3">
        <f t="shared" si="77"/>
        <v>100</v>
      </c>
      <c r="V395" s="3" t="e">
        <f t="shared" si="69"/>
        <v>#DIV/0!</v>
      </c>
      <c r="W395" s="65"/>
      <c r="X395" s="65"/>
    </row>
    <row r="396" spans="1:24" hidden="1">
      <c r="A396" s="15">
        <v>395</v>
      </c>
      <c r="B396" s="5" t="s">
        <v>411</v>
      </c>
      <c r="C396" s="8" t="s">
        <v>419</v>
      </c>
      <c r="D396" s="2">
        <v>6270</v>
      </c>
      <c r="E396" s="9">
        <f t="shared" si="70"/>
        <v>1128.5999999999999</v>
      </c>
      <c r="F396" s="19">
        <v>1111</v>
      </c>
      <c r="G396" s="3">
        <f t="shared" si="71"/>
        <v>98.44054580896686</v>
      </c>
      <c r="H396" s="2">
        <v>130</v>
      </c>
      <c r="I396" s="19">
        <v>135</v>
      </c>
      <c r="J396" s="3">
        <f t="shared" si="72"/>
        <v>103.84615384615384</v>
      </c>
      <c r="K396" s="1">
        <v>99</v>
      </c>
      <c r="L396" s="1">
        <v>27</v>
      </c>
      <c r="M396" s="3">
        <f t="shared" si="73"/>
        <v>27.272727272727273</v>
      </c>
      <c r="N396" s="1">
        <v>73</v>
      </c>
      <c r="O396" s="3">
        <f t="shared" si="74"/>
        <v>73.737373737373744</v>
      </c>
      <c r="P396" s="3">
        <f t="shared" si="75"/>
        <v>96.03</v>
      </c>
      <c r="Q396" s="1">
        <v>21</v>
      </c>
      <c r="R396" s="3">
        <f t="shared" si="76"/>
        <v>21.868166198063104</v>
      </c>
      <c r="S396" s="2">
        <v>120</v>
      </c>
      <c r="T396" s="19">
        <v>107</v>
      </c>
      <c r="U396" s="3">
        <f t="shared" si="77"/>
        <v>89.166666666666671</v>
      </c>
      <c r="V396" s="3" t="e">
        <f t="shared" si="69"/>
        <v>#DIV/0!</v>
      </c>
      <c r="W396" s="65"/>
      <c r="X396" s="65"/>
    </row>
    <row r="397" spans="1:24" hidden="1">
      <c r="A397" s="15">
        <v>396</v>
      </c>
      <c r="B397" s="5" t="s">
        <v>411</v>
      </c>
      <c r="C397" s="8" t="s">
        <v>285</v>
      </c>
      <c r="D397" s="2">
        <v>4618</v>
      </c>
      <c r="E397" s="9">
        <f t="shared" si="70"/>
        <v>831.24</v>
      </c>
      <c r="F397" s="19">
        <v>578</v>
      </c>
      <c r="G397" s="3">
        <f t="shared" si="71"/>
        <v>69.534671093787594</v>
      </c>
      <c r="H397" s="2">
        <v>50</v>
      </c>
      <c r="I397" s="19">
        <v>41</v>
      </c>
      <c r="J397" s="3">
        <f t="shared" si="72"/>
        <v>82</v>
      </c>
      <c r="K397" s="1">
        <v>33</v>
      </c>
      <c r="L397" s="1">
        <v>8</v>
      </c>
      <c r="M397" s="3">
        <f t="shared" si="73"/>
        <v>24.242424242424242</v>
      </c>
      <c r="N397" s="1">
        <v>24</v>
      </c>
      <c r="O397" s="3">
        <f t="shared" si="74"/>
        <v>72.72727272727272</v>
      </c>
      <c r="P397" s="3">
        <f t="shared" si="75"/>
        <v>32.01</v>
      </c>
      <c r="Q397" s="1">
        <v>7</v>
      </c>
      <c r="R397" s="3">
        <f t="shared" si="76"/>
        <v>21.868166198063104</v>
      </c>
      <c r="S397" s="2">
        <v>45</v>
      </c>
      <c r="T397" s="19">
        <v>36</v>
      </c>
      <c r="U397" s="3">
        <f t="shared" si="77"/>
        <v>80</v>
      </c>
      <c r="V397" s="3" t="e">
        <f t="shared" si="69"/>
        <v>#DIV/0!</v>
      </c>
      <c r="W397" s="65"/>
      <c r="X397" s="65"/>
    </row>
    <row r="398" spans="1:24" hidden="1">
      <c r="A398" s="15">
        <v>397</v>
      </c>
      <c r="B398" s="5" t="s">
        <v>411</v>
      </c>
      <c r="C398" s="8" t="s">
        <v>420</v>
      </c>
      <c r="D398" s="2">
        <v>4560</v>
      </c>
      <c r="E398" s="9">
        <f t="shared" si="70"/>
        <v>820.8</v>
      </c>
      <c r="F398" s="19">
        <v>854</v>
      </c>
      <c r="G398" s="3">
        <f t="shared" si="71"/>
        <v>104.0448343079922</v>
      </c>
      <c r="H398" s="2">
        <v>78</v>
      </c>
      <c r="I398" s="19">
        <v>96</v>
      </c>
      <c r="J398" s="3">
        <f t="shared" si="72"/>
        <v>123.07692307692307</v>
      </c>
      <c r="K398" s="1">
        <v>87</v>
      </c>
      <c r="L398" s="1">
        <v>36</v>
      </c>
      <c r="M398" s="3">
        <f t="shared" si="73"/>
        <v>41.379310344827587</v>
      </c>
      <c r="N398" s="1">
        <v>71</v>
      </c>
      <c r="O398" s="3">
        <f t="shared" si="74"/>
        <v>81.609195402298852</v>
      </c>
      <c r="P398" s="3">
        <f t="shared" si="75"/>
        <v>84.39</v>
      </c>
      <c r="Q398" s="1">
        <v>31</v>
      </c>
      <c r="R398" s="3">
        <f t="shared" si="76"/>
        <v>36.734210214480392</v>
      </c>
      <c r="S398" s="2">
        <v>72</v>
      </c>
      <c r="T398" s="19">
        <v>89</v>
      </c>
      <c r="U398" s="3">
        <f t="shared" si="77"/>
        <v>123.61111111111111</v>
      </c>
      <c r="V398" s="3" t="e">
        <f t="shared" si="69"/>
        <v>#DIV/0!</v>
      </c>
      <c r="W398" s="65"/>
      <c r="X398" s="65"/>
    </row>
    <row r="399" spans="1:24" hidden="1">
      <c r="A399" s="15">
        <v>398</v>
      </c>
      <c r="B399" s="5" t="s">
        <v>411</v>
      </c>
      <c r="C399" s="8" t="s">
        <v>421</v>
      </c>
      <c r="D399" s="2">
        <v>5586</v>
      </c>
      <c r="E399" s="9">
        <f t="shared" si="70"/>
        <v>1005.48</v>
      </c>
      <c r="F399" s="19">
        <v>928</v>
      </c>
      <c r="G399" s="3">
        <f t="shared" si="71"/>
        <v>92.294227632573495</v>
      </c>
      <c r="H399" s="2">
        <v>60</v>
      </c>
      <c r="I399" s="19">
        <v>63</v>
      </c>
      <c r="J399" s="3">
        <f t="shared" si="72"/>
        <v>105</v>
      </c>
      <c r="K399" s="1">
        <v>46</v>
      </c>
      <c r="L399" s="1">
        <v>15</v>
      </c>
      <c r="M399" s="3">
        <f t="shared" si="73"/>
        <v>32.608695652173914</v>
      </c>
      <c r="N399" s="1">
        <v>38</v>
      </c>
      <c r="O399" s="3">
        <f t="shared" si="74"/>
        <v>82.608695652173907</v>
      </c>
      <c r="P399" s="3">
        <f t="shared" si="75"/>
        <v>44.62</v>
      </c>
      <c r="Q399" s="1">
        <v>15</v>
      </c>
      <c r="R399" s="3">
        <f t="shared" si="76"/>
        <v>33.617212012550425</v>
      </c>
      <c r="S399" s="2">
        <v>54</v>
      </c>
      <c r="T399" s="19">
        <v>67</v>
      </c>
      <c r="U399" s="3">
        <f t="shared" si="77"/>
        <v>124.07407407407406</v>
      </c>
      <c r="V399" s="3" t="e">
        <f t="shared" si="69"/>
        <v>#DIV/0!</v>
      </c>
      <c r="W399" s="65"/>
      <c r="X399" s="65"/>
    </row>
    <row r="400" spans="1:24" hidden="1">
      <c r="A400" s="15">
        <v>399</v>
      </c>
      <c r="B400" s="5" t="s">
        <v>411</v>
      </c>
      <c r="C400" s="8" t="s">
        <v>390</v>
      </c>
      <c r="D400" s="2">
        <v>5021</v>
      </c>
      <c r="E400" s="9">
        <f t="shared" si="70"/>
        <v>903.78</v>
      </c>
      <c r="F400" s="19">
        <v>864</v>
      </c>
      <c r="G400" s="3">
        <f t="shared" si="71"/>
        <v>95.59848635729935</v>
      </c>
      <c r="H400" s="2">
        <v>77</v>
      </c>
      <c r="I400" s="19">
        <v>98</v>
      </c>
      <c r="J400" s="3">
        <f t="shared" si="72"/>
        <v>127.27272727272727</v>
      </c>
      <c r="K400" s="1">
        <v>72</v>
      </c>
      <c r="L400" s="1">
        <v>25</v>
      </c>
      <c r="M400" s="3">
        <f t="shared" si="73"/>
        <v>34.722222222222221</v>
      </c>
      <c r="N400" s="1">
        <v>64</v>
      </c>
      <c r="O400" s="3">
        <f t="shared" si="74"/>
        <v>88.888888888888886</v>
      </c>
      <c r="P400" s="3">
        <f t="shared" si="75"/>
        <v>69.84</v>
      </c>
      <c r="Q400" s="1">
        <v>21</v>
      </c>
      <c r="R400" s="3">
        <f t="shared" si="76"/>
        <v>30.06872852233677</v>
      </c>
      <c r="S400" s="2">
        <v>70</v>
      </c>
      <c r="T400" s="19">
        <v>80</v>
      </c>
      <c r="U400" s="3">
        <f t="shared" si="77"/>
        <v>114.28571428571429</v>
      </c>
      <c r="V400" s="3" t="e">
        <f t="shared" si="69"/>
        <v>#DIV/0!</v>
      </c>
      <c r="W400" s="65"/>
      <c r="X400" s="65"/>
    </row>
    <row r="401" spans="1:24" hidden="1">
      <c r="A401" s="15">
        <v>400</v>
      </c>
      <c r="B401" s="5" t="s">
        <v>411</v>
      </c>
      <c r="C401" s="8" t="s">
        <v>422</v>
      </c>
      <c r="D401" s="2">
        <f>16300-77</f>
        <v>16223</v>
      </c>
      <c r="E401" s="9">
        <f t="shared" si="70"/>
        <v>2920.14</v>
      </c>
      <c r="F401" s="19">
        <v>1636</v>
      </c>
      <c r="G401" s="3">
        <f t="shared" si="71"/>
        <v>56.024711143986245</v>
      </c>
      <c r="H401" s="2">
        <f>190+11</f>
        <v>201</v>
      </c>
      <c r="I401" s="19">
        <v>187</v>
      </c>
      <c r="J401" s="3">
        <f t="shared" si="72"/>
        <v>93.03482587064677</v>
      </c>
      <c r="K401" s="1">
        <v>132</v>
      </c>
      <c r="L401" s="1">
        <v>41</v>
      </c>
      <c r="M401" s="3">
        <f t="shared" si="73"/>
        <v>31.060606060606059</v>
      </c>
      <c r="N401" s="1">
        <v>58</v>
      </c>
      <c r="O401" s="3">
        <f t="shared" si="74"/>
        <v>43.939393939393938</v>
      </c>
      <c r="P401" s="3">
        <f t="shared" si="75"/>
        <v>128.04</v>
      </c>
      <c r="Q401" s="1">
        <v>38</v>
      </c>
      <c r="R401" s="3">
        <f t="shared" si="76"/>
        <v>29.678225554514214</v>
      </c>
      <c r="S401" s="2">
        <f>180+9</f>
        <v>189</v>
      </c>
      <c r="T401" s="19">
        <v>166</v>
      </c>
      <c r="U401" s="3">
        <f t="shared" si="77"/>
        <v>87.830687830687836</v>
      </c>
      <c r="V401" s="3" t="e">
        <f t="shared" si="69"/>
        <v>#DIV/0!</v>
      </c>
      <c r="W401" s="65"/>
      <c r="X401" s="65"/>
    </row>
    <row r="402" spans="1:24" hidden="1">
      <c r="A402" s="15">
        <v>401</v>
      </c>
      <c r="B402" s="5" t="s">
        <v>411</v>
      </c>
      <c r="C402" s="8" t="s">
        <v>423</v>
      </c>
      <c r="D402" s="2">
        <f>15747-75</f>
        <v>15672</v>
      </c>
      <c r="E402" s="9">
        <f t="shared" si="70"/>
        <v>2820.96</v>
      </c>
      <c r="F402" s="19">
        <v>1625</v>
      </c>
      <c r="G402" s="3">
        <f t="shared" si="71"/>
        <v>57.604503431455953</v>
      </c>
      <c r="H402" s="2">
        <f>196+11</f>
        <v>207</v>
      </c>
      <c r="I402" s="19">
        <v>188</v>
      </c>
      <c r="J402" s="3">
        <f t="shared" si="72"/>
        <v>90.821256038647348</v>
      </c>
      <c r="K402" s="1">
        <v>141</v>
      </c>
      <c r="L402" s="1">
        <v>23</v>
      </c>
      <c r="M402" s="3">
        <f t="shared" si="73"/>
        <v>16.312056737588655</v>
      </c>
      <c r="N402" s="1">
        <v>90</v>
      </c>
      <c r="O402" s="3">
        <f t="shared" si="74"/>
        <v>63.829787234042556</v>
      </c>
      <c r="P402" s="3">
        <f t="shared" si="75"/>
        <v>136.77000000000001</v>
      </c>
      <c r="Q402" s="1">
        <v>22</v>
      </c>
      <c r="R402" s="3">
        <f t="shared" si="76"/>
        <v>16.085398844775899</v>
      </c>
      <c r="S402" s="2">
        <f>178+9</f>
        <v>187</v>
      </c>
      <c r="T402" s="19">
        <v>146</v>
      </c>
      <c r="U402" s="3">
        <f t="shared" si="77"/>
        <v>78.074866310160417</v>
      </c>
      <c r="V402" s="3" t="e">
        <f t="shared" si="69"/>
        <v>#DIV/0!</v>
      </c>
      <c r="W402" s="65"/>
      <c r="X402" s="65"/>
    </row>
    <row r="403" spans="1:24" hidden="1">
      <c r="A403" s="15">
        <v>402</v>
      </c>
      <c r="B403" s="5" t="s">
        <v>411</v>
      </c>
      <c r="C403" s="8" t="s">
        <v>424</v>
      </c>
      <c r="D403" s="2">
        <v>6270</v>
      </c>
      <c r="E403" s="9">
        <f t="shared" si="70"/>
        <v>1128.5999999999999</v>
      </c>
      <c r="F403" s="19">
        <v>963</v>
      </c>
      <c r="G403" s="3">
        <f t="shared" si="71"/>
        <v>85.326953748006389</v>
      </c>
      <c r="H403" s="2">
        <f>91+11</f>
        <v>102</v>
      </c>
      <c r="I403" s="19">
        <v>75</v>
      </c>
      <c r="J403" s="3">
        <f t="shared" si="72"/>
        <v>73.529411764705884</v>
      </c>
      <c r="K403" s="1">
        <v>59</v>
      </c>
      <c r="L403" s="1">
        <v>21</v>
      </c>
      <c r="M403" s="3">
        <f t="shared" si="73"/>
        <v>35.593220338983052</v>
      </c>
      <c r="N403" s="1">
        <v>33</v>
      </c>
      <c r="O403" s="3">
        <f t="shared" si="74"/>
        <v>55.932203389830512</v>
      </c>
      <c r="P403" s="3">
        <f t="shared" si="75"/>
        <v>57.23</v>
      </c>
      <c r="Q403" s="1">
        <v>21</v>
      </c>
      <c r="R403" s="3">
        <f t="shared" si="76"/>
        <v>36.694041586580468</v>
      </c>
      <c r="S403" s="2">
        <f>80+9</f>
        <v>89</v>
      </c>
      <c r="T403" s="19">
        <v>74</v>
      </c>
      <c r="U403" s="3">
        <f t="shared" si="77"/>
        <v>83.146067415730329</v>
      </c>
      <c r="V403" s="3" t="e">
        <f t="shared" si="69"/>
        <v>#DIV/0!</v>
      </c>
      <c r="W403" s="65"/>
      <c r="X403" s="65"/>
    </row>
    <row r="404" spans="1:24" hidden="1">
      <c r="A404" s="15">
        <v>403</v>
      </c>
      <c r="B404" s="5" t="s">
        <v>411</v>
      </c>
      <c r="C404" s="8" t="s">
        <v>425</v>
      </c>
      <c r="D404" s="2">
        <f>6197-75</f>
        <v>6122</v>
      </c>
      <c r="E404" s="9">
        <f t="shared" si="70"/>
        <v>1101.96</v>
      </c>
      <c r="F404" s="19">
        <v>837</v>
      </c>
      <c r="G404" s="3">
        <f t="shared" si="71"/>
        <v>75.955570075138837</v>
      </c>
      <c r="H404" s="2">
        <v>76</v>
      </c>
      <c r="I404" s="19">
        <v>51</v>
      </c>
      <c r="J404" s="3">
        <f t="shared" si="72"/>
        <v>67.10526315789474</v>
      </c>
      <c r="K404" s="1">
        <v>41</v>
      </c>
      <c r="L404" s="1">
        <v>10</v>
      </c>
      <c r="M404" s="3">
        <f t="shared" si="73"/>
        <v>24.390243902439025</v>
      </c>
      <c r="N404" s="1">
        <v>33</v>
      </c>
      <c r="O404" s="3">
        <f t="shared" si="74"/>
        <v>80.487804878048792</v>
      </c>
      <c r="P404" s="3">
        <f t="shared" si="75"/>
        <v>39.769999999999996</v>
      </c>
      <c r="Q404" s="1">
        <v>8</v>
      </c>
      <c r="R404" s="3">
        <f t="shared" si="76"/>
        <v>20.115665074176519</v>
      </c>
      <c r="S404" s="2">
        <v>64</v>
      </c>
      <c r="T404" s="19">
        <v>50</v>
      </c>
      <c r="U404" s="3">
        <f t="shared" si="77"/>
        <v>78.125</v>
      </c>
      <c r="V404" s="3" t="e">
        <f t="shared" si="69"/>
        <v>#DIV/0!</v>
      </c>
      <c r="W404" s="65"/>
      <c r="X404" s="65"/>
    </row>
    <row r="405" spans="1:24" hidden="1">
      <c r="A405" s="15">
        <v>404</v>
      </c>
      <c r="B405" s="5" t="s">
        <v>411</v>
      </c>
      <c r="C405" s="8" t="s">
        <v>426</v>
      </c>
      <c r="D405" s="2">
        <v>4462</v>
      </c>
      <c r="E405" s="9">
        <f t="shared" si="70"/>
        <v>803.16</v>
      </c>
      <c r="F405" s="19">
        <v>579</v>
      </c>
      <c r="G405" s="3">
        <f t="shared" si="71"/>
        <v>72.090243538024808</v>
      </c>
      <c r="H405" s="2">
        <v>58</v>
      </c>
      <c r="I405" s="19">
        <v>48</v>
      </c>
      <c r="J405" s="3">
        <f t="shared" si="72"/>
        <v>82.758620689655174</v>
      </c>
      <c r="K405" s="1">
        <v>34</v>
      </c>
      <c r="L405" s="1">
        <v>9</v>
      </c>
      <c r="M405" s="3">
        <f t="shared" si="73"/>
        <v>26.470588235294116</v>
      </c>
      <c r="N405" s="1">
        <v>20</v>
      </c>
      <c r="O405" s="3">
        <f t="shared" si="74"/>
        <v>58.823529411764703</v>
      </c>
      <c r="P405" s="3">
        <f t="shared" si="75"/>
        <v>32.979999999999997</v>
      </c>
      <c r="Q405" s="1">
        <v>11</v>
      </c>
      <c r="R405" s="3">
        <f t="shared" si="76"/>
        <v>33.353547604608856</v>
      </c>
      <c r="S405" s="2">
        <v>55</v>
      </c>
      <c r="T405" s="19">
        <v>45</v>
      </c>
      <c r="U405" s="3">
        <f t="shared" si="77"/>
        <v>81.818181818181813</v>
      </c>
      <c r="V405" s="3" t="e">
        <f t="shared" si="69"/>
        <v>#DIV/0!</v>
      </c>
      <c r="W405" s="65"/>
      <c r="X405" s="65"/>
    </row>
    <row r="406" spans="1:24" hidden="1">
      <c r="A406" s="15">
        <v>405</v>
      </c>
      <c r="B406" s="5" t="s">
        <v>411</v>
      </c>
      <c r="C406" s="8" t="s">
        <v>427</v>
      </c>
      <c r="D406" s="2">
        <v>7123</v>
      </c>
      <c r="E406" s="9">
        <f t="shared" si="70"/>
        <v>1282.1399999999999</v>
      </c>
      <c r="F406" s="19">
        <v>927</v>
      </c>
      <c r="G406" s="3">
        <f t="shared" si="71"/>
        <v>72.300996771023449</v>
      </c>
      <c r="H406" s="2">
        <f>81+11</f>
        <v>92</v>
      </c>
      <c r="I406" s="19">
        <v>112</v>
      </c>
      <c r="J406" s="3">
        <f t="shared" si="72"/>
        <v>121.73913043478261</v>
      </c>
      <c r="K406" s="1">
        <v>82</v>
      </c>
      <c r="L406" s="1">
        <v>10</v>
      </c>
      <c r="M406" s="3">
        <f t="shared" si="73"/>
        <v>12.195121951219512</v>
      </c>
      <c r="N406" s="1">
        <v>40</v>
      </c>
      <c r="O406" s="3">
        <f t="shared" si="74"/>
        <v>48.780487804878049</v>
      </c>
      <c r="P406" s="3">
        <f t="shared" si="75"/>
        <v>79.539999999999992</v>
      </c>
      <c r="Q406" s="1">
        <v>24</v>
      </c>
      <c r="R406" s="3">
        <f t="shared" si="76"/>
        <v>30.173497611264779</v>
      </c>
      <c r="S406" s="2">
        <f>73+9</f>
        <v>82</v>
      </c>
      <c r="T406" s="19">
        <v>98</v>
      </c>
      <c r="U406" s="3">
        <f t="shared" si="77"/>
        <v>119.51219512195122</v>
      </c>
      <c r="V406" s="3" t="e">
        <f t="shared" si="69"/>
        <v>#DIV/0!</v>
      </c>
      <c r="W406" s="65"/>
      <c r="X406" s="65"/>
    </row>
    <row r="407" spans="1:24" hidden="1">
      <c r="A407" s="15">
        <v>406</v>
      </c>
      <c r="B407" s="5" t="s">
        <v>411</v>
      </c>
      <c r="C407" s="8" t="s">
        <v>428</v>
      </c>
      <c r="D407" s="2">
        <v>5445</v>
      </c>
      <c r="E407" s="9">
        <f t="shared" si="70"/>
        <v>980.09999999999991</v>
      </c>
      <c r="F407" s="19">
        <v>674</v>
      </c>
      <c r="G407" s="3">
        <f t="shared" si="71"/>
        <v>68.768493010917268</v>
      </c>
      <c r="H407" s="2">
        <v>60</v>
      </c>
      <c r="I407" s="19">
        <v>47</v>
      </c>
      <c r="J407" s="3">
        <f t="shared" si="72"/>
        <v>78.333333333333343</v>
      </c>
      <c r="K407" s="1">
        <v>36</v>
      </c>
      <c r="L407" s="1">
        <v>5</v>
      </c>
      <c r="M407" s="3">
        <f t="shared" si="73"/>
        <v>13.888888888888889</v>
      </c>
      <c r="N407" s="1">
        <v>22</v>
      </c>
      <c r="O407" s="3">
        <f t="shared" si="74"/>
        <v>61.111111111111114</v>
      </c>
      <c r="P407" s="3">
        <f t="shared" si="75"/>
        <v>34.92</v>
      </c>
      <c r="Q407" s="1">
        <v>9</v>
      </c>
      <c r="R407" s="3">
        <f t="shared" si="76"/>
        <v>25.773195876288661</v>
      </c>
      <c r="S407" s="2">
        <v>58</v>
      </c>
      <c r="T407" s="19">
        <v>66</v>
      </c>
      <c r="U407" s="3">
        <f t="shared" si="77"/>
        <v>113.79310344827587</v>
      </c>
      <c r="V407" s="3" t="e">
        <f t="shared" si="69"/>
        <v>#DIV/0!</v>
      </c>
      <c r="W407" s="65"/>
      <c r="X407" s="65"/>
    </row>
    <row r="408" spans="1:24" hidden="1">
      <c r="A408" s="15">
        <v>407</v>
      </c>
      <c r="B408" s="5" t="s">
        <v>411</v>
      </c>
      <c r="C408" s="8" t="s">
        <v>429</v>
      </c>
      <c r="D408" s="2">
        <v>4612</v>
      </c>
      <c r="E408" s="9">
        <f t="shared" si="70"/>
        <v>830.16</v>
      </c>
      <c r="F408" s="19">
        <v>1015</v>
      </c>
      <c r="G408" s="3">
        <f t="shared" si="71"/>
        <v>122.26558735665414</v>
      </c>
      <c r="H408" s="2">
        <f>95+11</f>
        <v>106</v>
      </c>
      <c r="I408" s="19">
        <v>103</v>
      </c>
      <c r="J408" s="3">
        <f t="shared" si="72"/>
        <v>97.169811320754718</v>
      </c>
      <c r="K408" s="1">
        <v>69</v>
      </c>
      <c r="L408" s="1">
        <v>14</v>
      </c>
      <c r="M408" s="3">
        <f t="shared" si="73"/>
        <v>20.289855072463769</v>
      </c>
      <c r="N408" s="1">
        <v>37</v>
      </c>
      <c r="O408" s="3">
        <f t="shared" si="74"/>
        <v>53.623188405797109</v>
      </c>
      <c r="P408" s="3">
        <f t="shared" si="75"/>
        <v>66.929999999999993</v>
      </c>
      <c r="Q408" s="1">
        <v>14</v>
      </c>
      <c r="R408" s="3">
        <f t="shared" si="76"/>
        <v>20.917376363364713</v>
      </c>
      <c r="S408" s="2">
        <f>85+9</f>
        <v>94</v>
      </c>
      <c r="T408" s="19">
        <v>91</v>
      </c>
      <c r="U408" s="3">
        <f t="shared" si="77"/>
        <v>96.808510638297875</v>
      </c>
      <c r="V408" s="3" t="e">
        <f t="shared" si="69"/>
        <v>#DIV/0!</v>
      </c>
      <c r="W408" s="65"/>
      <c r="X408" s="65"/>
    </row>
    <row r="409" spans="1:24" hidden="1">
      <c r="A409" s="15">
        <v>408</v>
      </c>
      <c r="B409" s="5" t="s">
        <v>411</v>
      </c>
      <c r="C409" s="8" t="s">
        <v>430</v>
      </c>
      <c r="D409" s="2">
        <v>9866</v>
      </c>
      <c r="E409" s="9">
        <f t="shared" si="70"/>
        <v>1775.8799999999999</v>
      </c>
      <c r="F409" s="19">
        <v>1766</v>
      </c>
      <c r="G409" s="3">
        <f t="shared" si="71"/>
        <v>99.443656102889847</v>
      </c>
      <c r="H409" s="2">
        <f>172+11</f>
        <v>183</v>
      </c>
      <c r="I409" s="19">
        <v>165</v>
      </c>
      <c r="J409" s="3">
        <f t="shared" si="72"/>
        <v>90.163934426229503</v>
      </c>
      <c r="K409" s="1">
        <v>126</v>
      </c>
      <c r="L409" s="1">
        <v>24</v>
      </c>
      <c r="M409" s="3">
        <f t="shared" si="73"/>
        <v>19.047619047619047</v>
      </c>
      <c r="N409" s="1">
        <v>47</v>
      </c>
      <c r="O409" s="3">
        <f t="shared" si="74"/>
        <v>37.301587301587304</v>
      </c>
      <c r="P409" s="3">
        <f t="shared" si="75"/>
        <v>122.22</v>
      </c>
      <c r="Q409" s="1">
        <v>31</v>
      </c>
      <c r="R409" s="3">
        <f t="shared" si="76"/>
        <v>25.364097529045985</v>
      </c>
      <c r="S409" s="2">
        <f>154+9</f>
        <v>163</v>
      </c>
      <c r="T409" s="19">
        <v>173</v>
      </c>
      <c r="U409" s="3">
        <f t="shared" si="77"/>
        <v>106.13496932515338</v>
      </c>
      <c r="V409" s="3" t="e">
        <f t="shared" si="69"/>
        <v>#DIV/0!</v>
      </c>
      <c r="W409" s="65"/>
      <c r="X409" s="65"/>
    </row>
    <row r="410" spans="1:24" hidden="1">
      <c r="A410" s="15">
        <v>409</v>
      </c>
      <c r="B410" s="5" t="s">
        <v>411</v>
      </c>
      <c r="C410" s="8" t="s">
        <v>298</v>
      </c>
      <c r="D410" s="2">
        <v>6007</v>
      </c>
      <c r="E410" s="9">
        <f t="shared" si="70"/>
        <v>1081.26</v>
      </c>
      <c r="F410" s="19">
        <v>975</v>
      </c>
      <c r="G410" s="3">
        <f t="shared" si="71"/>
        <v>90.172576438599407</v>
      </c>
      <c r="H410" s="2">
        <f>106+12</f>
        <v>118</v>
      </c>
      <c r="I410" s="19">
        <v>116</v>
      </c>
      <c r="J410" s="3">
        <f t="shared" si="72"/>
        <v>98.305084745762713</v>
      </c>
      <c r="K410" s="1">
        <v>97</v>
      </c>
      <c r="L410" s="1">
        <v>5</v>
      </c>
      <c r="M410" s="3">
        <f t="shared" si="73"/>
        <v>5.1546391752577323</v>
      </c>
      <c r="N410" s="1">
        <v>45</v>
      </c>
      <c r="O410" s="3">
        <f t="shared" si="74"/>
        <v>46.391752577319586</v>
      </c>
      <c r="P410" s="3">
        <f t="shared" si="75"/>
        <v>94.09</v>
      </c>
      <c r="Q410" s="1">
        <v>28</v>
      </c>
      <c r="R410" s="3">
        <f t="shared" si="76"/>
        <v>29.758741630353914</v>
      </c>
      <c r="S410" s="2">
        <f>96+9</f>
        <v>105</v>
      </c>
      <c r="T410" s="19">
        <v>108</v>
      </c>
      <c r="U410" s="3">
        <f t="shared" si="77"/>
        <v>102.85714285714285</v>
      </c>
      <c r="V410" s="3" t="e">
        <f t="shared" si="69"/>
        <v>#DIV/0!</v>
      </c>
      <c r="W410" s="65"/>
      <c r="X410" s="65"/>
    </row>
    <row r="411" spans="1:24" hidden="1">
      <c r="A411" s="23">
        <v>410</v>
      </c>
      <c r="B411" s="24" t="s">
        <v>411</v>
      </c>
      <c r="C411" s="30" t="s">
        <v>431</v>
      </c>
      <c r="D411" s="35">
        <f>6751-75</f>
        <v>6676</v>
      </c>
      <c r="E411" s="31">
        <f t="shared" si="70"/>
        <v>1201.68</v>
      </c>
      <c r="F411" s="38">
        <v>943</v>
      </c>
      <c r="G411" s="28">
        <f t="shared" si="71"/>
        <v>78.473470474668801</v>
      </c>
      <c r="H411" s="35">
        <f>82+11</f>
        <v>93</v>
      </c>
      <c r="I411" s="38">
        <v>76</v>
      </c>
      <c r="J411" s="28">
        <f t="shared" si="72"/>
        <v>81.72043010752688</v>
      </c>
      <c r="K411" s="26">
        <v>54</v>
      </c>
      <c r="L411" s="26">
        <v>12</v>
      </c>
      <c r="M411" s="28">
        <f t="shared" si="73"/>
        <v>22.222222222222221</v>
      </c>
      <c r="N411" s="26">
        <v>28</v>
      </c>
      <c r="O411" s="28">
        <f t="shared" si="74"/>
        <v>51.851851851851848</v>
      </c>
      <c r="P411" s="28">
        <f t="shared" si="75"/>
        <v>52.379999999999995</v>
      </c>
      <c r="Q411" s="26">
        <v>14</v>
      </c>
      <c r="R411" s="28">
        <f t="shared" si="76"/>
        <v>26.727758686521575</v>
      </c>
      <c r="S411" s="35">
        <f>76+9</f>
        <v>85</v>
      </c>
      <c r="T411" s="38">
        <v>56</v>
      </c>
      <c r="U411" s="28">
        <f t="shared" si="77"/>
        <v>65.882352941176478</v>
      </c>
      <c r="V411" s="3" t="e">
        <f t="shared" si="69"/>
        <v>#DIV/0!</v>
      </c>
      <c r="W411" s="66"/>
      <c r="X411" s="66"/>
    </row>
    <row r="412" spans="1:24" hidden="1">
      <c r="A412" s="15">
        <v>411</v>
      </c>
      <c r="B412" s="5" t="s">
        <v>411</v>
      </c>
      <c r="C412" s="8" t="s">
        <v>432</v>
      </c>
      <c r="D412" s="2">
        <v>6602</v>
      </c>
      <c r="E412" s="9">
        <f t="shared" si="70"/>
        <v>1188.3599999999999</v>
      </c>
      <c r="F412" s="19">
        <v>1469</v>
      </c>
      <c r="G412" s="3">
        <f t="shared" si="71"/>
        <v>123.61573933824768</v>
      </c>
      <c r="H412" s="2">
        <f>124+11</f>
        <v>135</v>
      </c>
      <c r="I412" s="19">
        <v>133</v>
      </c>
      <c r="J412" s="3">
        <f t="shared" si="72"/>
        <v>98.518518518518519</v>
      </c>
      <c r="K412" s="1">
        <v>103</v>
      </c>
      <c r="L412" s="1">
        <v>26</v>
      </c>
      <c r="M412" s="3">
        <f t="shared" si="73"/>
        <v>25.242718446601941</v>
      </c>
      <c r="N412" s="1">
        <v>58</v>
      </c>
      <c r="O412" s="3">
        <f t="shared" si="74"/>
        <v>56.310679611650485</v>
      </c>
      <c r="P412" s="3">
        <f t="shared" si="75"/>
        <v>99.91</v>
      </c>
      <c r="Q412" s="1">
        <v>21</v>
      </c>
      <c r="R412" s="3">
        <f t="shared" si="76"/>
        <v>21.018917025322789</v>
      </c>
      <c r="S412" s="2">
        <f>113+12</f>
        <v>125</v>
      </c>
      <c r="T412" s="19">
        <v>132</v>
      </c>
      <c r="U412" s="3">
        <f t="shared" si="77"/>
        <v>105.6</v>
      </c>
      <c r="V412" s="3" t="e">
        <f t="shared" si="69"/>
        <v>#DIV/0!</v>
      </c>
      <c r="W412" s="65"/>
      <c r="X412" s="65"/>
    </row>
    <row r="413" spans="1:24" hidden="1">
      <c r="A413" s="15">
        <v>412</v>
      </c>
      <c r="B413" s="5" t="s">
        <v>411</v>
      </c>
      <c r="C413" s="8" t="s">
        <v>433</v>
      </c>
      <c r="D413" s="2">
        <v>4650</v>
      </c>
      <c r="E413" s="9">
        <f t="shared" si="70"/>
        <v>837</v>
      </c>
      <c r="F413" s="19">
        <v>755</v>
      </c>
      <c r="G413" s="3">
        <f t="shared" si="71"/>
        <v>90.203106332138603</v>
      </c>
      <c r="H413" s="2">
        <f>83+11</f>
        <v>94</v>
      </c>
      <c r="I413" s="19">
        <v>88</v>
      </c>
      <c r="J413" s="3">
        <f t="shared" si="72"/>
        <v>93.61702127659575</v>
      </c>
      <c r="K413" s="1">
        <v>66</v>
      </c>
      <c r="L413" s="1">
        <v>17</v>
      </c>
      <c r="M413" s="3">
        <f t="shared" si="73"/>
        <v>25.757575757575758</v>
      </c>
      <c r="N413" s="1">
        <v>52</v>
      </c>
      <c r="O413" s="3">
        <f t="shared" si="74"/>
        <v>78.787878787878782</v>
      </c>
      <c r="P413" s="3">
        <f t="shared" si="75"/>
        <v>64.02</v>
      </c>
      <c r="Q413" s="1">
        <v>15</v>
      </c>
      <c r="R413" s="3">
        <f t="shared" si="76"/>
        <v>23.430178069353328</v>
      </c>
      <c r="S413" s="2">
        <f>75+9</f>
        <v>84</v>
      </c>
      <c r="T413" s="19">
        <v>79</v>
      </c>
      <c r="U413" s="3">
        <f t="shared" si="77"/>
        <v>94.047619047619051</v>
      </c>
      <c r="V413" s="3" t="e">
        <f t="shared" si="69"/>
        <v>#DIV/0!</v>
      </c>
      <c r="W413" s="65"/>
      <c r="X413" s="65"/>
    </row>
    <row r="414" spans="1:24" hidden="1">
      <c r="A414" s="15">
        <v>413</v>
      </c>
      <c r="B414" s="5" t="s">
        <v>411</v>
      </c>
      <c r="C414" s="8" t="s">
        <v>434</v>
      </c>
      <c r="D414" s="2">
        <v>4654</v>
      </c>
      <c r="E414" s="9">
        <f t="shared" si="70"/>
        <v>837.71999999999991</v>
      </c>
      <c r="F414" s="19">
        <v>756</v>
      </c>
      <c r="G414" s="3">
        <f t="shared" si="71"/>
        <v>90.244950580146124</v>
      </c>
      <c r="H414" s="2">
        <v>65</v>
      </c>
      <c r="I414" s="19">
        <v>50</v>
      </c>
      <c r="J414" s="3">
        <f t="shared" si="72"/>
        <v>76.92307692307692</v>
      </c>
      <c r="K414" s="1">
        <v>36</v>
      </c>
      <c r="L414" s="1">
        <v>9</v>
      </c>
      <c r="M414" s="3">
        <f t="shared" si="73"/>
        <v>25</v>
      </c>
      <c r="N414" s="1">
        <v>16</v>
      </c>
      <c r="O414" s="3">
        <f t="shared" si="74"/>
        <v>44.444444444444443</v>
      </c>
      <c r="P414" s="3">
        <f t="shared" si="75"/>
        <v>34.92</v>
      </c>
      <c r="Q414" s="1">
        <v>8</v>
      </c>
      <c r="R414" s="3">
        <f t="shared" si="76"/>
        <v>22.90950744558992</v>
      </c>
      <c r="S414" s="2">
        <v>59</v>
      </c>
      <c r="T414" s="19">
        <v>58</v>
      </c>
      <c r="U414" s="3">
        <f t="shared" si="77"/>
        <v>98.305084745762713</v>
      </c>
      <c r="V414" s="3" t="e">
        <f t="shared" si="69"/>
        <v>#DIV/0!</v>
      </c>
      <c r="W414" s="65"/>
      <c r="X414" s="65"/>
    </row>
    <row r="415" spans="1:24" hidden="1">
      <c r="A415" s="15">
        <v>414</v>
      </c>
      <c r="B415" s="5" t="s">
        <v>411</v>
      </c>
      <c r="C415" s="8" t="s">
        <v>435</v>
      </c>
      <c r="D415" s="2">
        <v>5783</v>
      </c>
      <c r="E415" s="9">
        <f t="shared" si="70"/>
        <v>1040.94</v>
      </c>
      <c r="F415" s="19">
        <v>729</v>
      </c>
      <c r="G415" s="3">
        <f t="shared" si="71"/>
        <v>70.032854919591912</v>
      </c>
      <c r="H415" s="2">
        <v>68</v>
      </c>
      <c r="I415" s="19">
        <v>45</v>
      </c>
      <c r="J415" s="3">
        <f t="shared" si="72"/>
        <v>66.17647058823529</v>
      </c>
      <c r="K415" s="1">
        <v>29</v>
      </c>
      <c r="L415" s="1">
        <v>4</v>
      </c>
      <c r="M415" s="3">
        <f t="shared" si="73"/>
        <v>13.793103448275863</v>
      </c>
      <c r="N415" s="1">
        <v>20</v>
      </c>
      <c r="O415" s="3">
        <f t="shared" si="74"/>
        <v>68.965517241379317</v>
      </c>
      <c r="P415" s="3">
        <f t="shared" si="75"/>
        <v>28.13</v>
      </c>
      <c r="Q415" s="1">
        <v>8</v>
      </c>
      <c r="R415" s="3">
        <f t="shared" si="76"/>
        <v>28.439388553146109</v>
      </c>
      <c r="S415" s="2">
        <v>61</v>
      </c>
      <c r="T415" s="19">
        <v>41</v>
      </c>
      <c r="U415" s="3">
        <f t="shared" si="77"/>
        <v>67.213114754098356</v>
      </c>
      <c r="V415" s="3" t="e">
        <f t="shared" si="69"/>
        <v>#DIV/0!</v>
      </c>
      <c r="W415" s="65"/>
      <c r="X415" s="65"/>
    </row>
    <row r="416" spans="1:24" hidden="1">
      <c r="A416" s="15">
        <v>415</v>
      </c>
      <c r="B416" s="5" t="s">
        <v>411</v>
      </c>
      <c r="C416" s="8" t="s">
        <v>436</v>
      </c>
      <c r="D416" s="2">
        <v>6538</v>
      </c>
      <c r="E416" s="9">
        <f t="shared" si="70"/>
        <v>1176.8399999999999</v>
      </c>
      <c r="F416" s="19">
        <v>1171</v>
      </c>
      <c r="G416" s="3">
        <f t="shared" si="71"/>
        <v>99.503755820672311</v>
      </c>
      <c r="H416" s="2">
        <f>100+15</f>
        <v>115</v>
      </c>
      <c r="I416" s="19">
        <v>106</v>
      </c>
      <c r="J416" s="3">
        <f t="shared" si="72"/>
        <v>92.173913043478265</v>
      </c>
      <c r="K416" s="1">
        <v>87</v>
      </c>
      <c r="L416" s="1">
        <v>19</v>
      </c>
      <c r="M416" s="3">
        <f t="shared" si="73"/>
        <v>21.839080459770116</v>
      </c>
      <c r="N416" s="1">
        <v>0</v>
      </c>
      <c r="O416" s="3">
        <f t="shared" si="74"/>
        <v>0</v>
      </c>
      <c r="P416" s="3">
        <f t="shared" si="75"/>
        <v>84.39</v>
      </c>
      <c r="Q416" s="1">
        <v>15</v>
      </c>
      <c r="R416" s="3">
        <f t="shared" si="76"/>
        <v>17.774617845716318</v>
      </c>
      <c r="S416" s="2">
        <f>91+12</f>
        <v>103</v>
      </c>
      <c r="T416" s="19">
        <v>81</v>
      </c>
      <c r="U416" s="3">
        <f t="shared" si="77"/>
        <v>78.640776699029118</v>
      </c>
      <c r="V416" s="3" t="e">
        <f t="shared" si="69"/>
        <v>#DIV/0!</v>
      </c>
      <c r="W416" s="65"/>
      <c r="X416" s="65"/>
    </row>
    <row r="417" spans="1:24" hidden="1">
      <c r="A417" s="15">
        <v>416</v>
      </c>
      <c r="B417" s="5" t="s">
        <v>411</v>
      </c>
      <c r="C417" s="8" t="s">
        <v>437</v>
      </c>
      <c r="D417" s="2">
        <v>5667</v>
      </c>
      <c r="E417" s="9">
        <f t="shared" si="70"/>
        <v>1020.06</v>
      </c>
      <c r="F417" s="19">
        <v>946</v>
      </c>
      <c r="G417" s="3">
        <f t="shared" si="71"/>
        <v>92.7396427661118</v>
      </c>
      <c r="H417" s="2">
        <f>103+11</f>
        <v>114</v>
      </c>
      <c r="I417" s="19">
        <v>101</v>
      </c>
      <c r="J417" s="3">
        <f t="shared" si="72"/>
        <v>88.596491228070178</v>
      </c>
      <c r="K417" s="1">
        <v>83</v>
      </c>
      <c r="L417" s="1">
        <v>33</v>
      </c>
      <c r="M417" s="3">
        <f t="shared" si="73"/>
        <v>39.759036144578317</v>
      </c>
      <c r="N417" s="1">
        <v>1</v>
      </c>
      <c r="O417" s="3">
        <f t="shared" si="74"/>
        <v>1.2048192771084338</v>
      </c>
      <c r="P417" s="3">
        <f t="shared" si="75"/>
        <v>80.509999999999991</v>
      </c>
      <c r="Q417" s="1">
        <v>30</v>
      </c>
      <c r="R417" s="3">
        <f t="shared" si="76"/>
        <v>37.262451869333006</v>
      </c>
      <c r="S417" s="2">
        <f>93+12</f>
        <v>105</v>
      </c>
      <c r="T417" s="19">
        <v>112</v>
      </c>
      <c r="U417" s="3">
        <f t="shared" si="77"/>
        <v>106.66666666666666</v>
      </c>
      <c r="V417" s="3" t="e">
        <f t="shared" si="69"/>
        <v>#DIV/0!</v>
      </c>
      <c r="W417" s="65"/>
      <c r="X417" s="65"/>
    </row>
    <row r="418" spans="1:24" hidden="1">
      <c r="A418" s="15">
        <v>417</v>
      </c>
      <c r="B418" s="5" t="s">
        <v>411</v>
      </c>
      <c r="C418" s="8" t="s">
        <v>438</v>
      </c>
      <c r="D418" s="2">
        <v>4466</v>
      </c>
      <c r="E418" s="9">
        <f t="shared" si="70"/>
        <v>803.88</v>
      </c>
      <c r="F418" s="19">
        <v>671</v>
      </c>
      <c r="G418" s="3">
        <f t="shared" si="71"/>
        <v>83.470169677066224</v>
      </c>
      <c r="H418" s="2">
        <v>73</v>
      </c>
      <c r="I418" s="19">
        <v>81</v>
      </c>
      <c r="J418" s="3">
        <f t="shared" si="72"/>
        <v>110.95890410958904</v>
      </c>
      <c r="K418" s="1">
        <v>61</v>
      </c>
      <c r="L418" s="1">
        <v>15</v>
      </c>
      <c r="M418" s="3">
        <f t="shared" si="73"/>
        <v>24.590163934426229</v>
      </c>
      <c r="N418" s="1">
        <v>43</v>
      </c>
      <c r="O418" s="3">
        <f t="shared" si="74"/>
        <v>70.491803278688522</v>
      </c>
      <c r="P418" s="3">
        <f t="shared" si="75"/>
        <v>59.17</v>
      </c>
      <c r="Q418" s="1">
        <v>19</v>
      </c>
      <c r="R418" s="3">
        <f t="shared" si="76"/>
        <v>32.11086699340882</v>
      </c>
      <c r="S418" s="2">
        <v>66</v>
      </c>
      <c r="T418" s="19">
        <v>70</v>
      </c>
      <c r="U418" s="3">
        <f t="shared" si="77"/>
        <v>106.06060606060606</v>
      </c>
      <c r="V418" s="3" t="e">
        <f t="shared" si="69"/>
        <v>#DIV/0!</v>
      </c>
      <c r="W418" s="65"/>
      <c r="X418" s="65"/>
    </row>
    <row r="419" spans="1:24" hidden="1">
      <c r="A419" s="15">
        <v>418</v>
      </c>
      <c r="B419" s="5" t="s">
        <v>411</v>
      </c>
      <c r="C419" s="8" t="s">
        <v>439</v>
      </c>
      <c r="D419" s="2">
        <f>6780-75</f>
        <v>6705</v>
      </c>
      <c r="E419" s="9">
        <f t="shared" si="70"/>
        <v>1206.8999999999999</v>
      </c>
      <c r="F419" s="19">
        <v>753</v>
      </c>
      <c r="G419" s="3">
        <f t="shared" si="71"/>
        <v>62.391250310713403</v>
      </c>
      <c r="H419" s="2">
        <f>90+15</f>
        <v>105</v>
      </c>
      <c r="I419" s="19">
        <v>58</v>
      </c>
      <c r="J419" s="3">
        <f t="shared" si="72"/>
        <v>55.238095238095234</v>
      </c>
      <c r="K419" s="1">
        <v>46</v>
      </c>
      <c r="L419" s="1">
        <v>9</v>
      </c>
      <c r="M419" s="3">
        <f t="shared" si="73"/>
        <v>19.565217391304348</v>
      </c>
      <c r="N419" s="1">
        <v>29</v>
      </c>
      <c r="O419" s="3">
        <f t="shared" si="74"/>
        <v>63.043478260869563</v>
      </c>
      <c r="P419" s="3">
        <f t="shared" si="75"/>
        <v>44.62</v>
      </c>
      <c r="Q419" s="1">
        <v>14</v>
      </c>
      <c r="R419" s="3">
        <f t="shared" si="76"/>
        <v>31.376064545047065</v>
      </c>
      <c r="S419" s="2">
        <f>80+9</f>
        <v>89</v>
      </c>
      <c r="T419" s="19">
        <v>69</v>
      </c>
      <c r="U419" s="3">
        <f t="shared" si="77"/>
        <v>77.528089887640448</v>
      </c>
      <c r="V419" s="3" t="e">
        <f t="shared" si="69"/>
        <v>#DIV/0!</v>
      </c>
      <c r="W419" s="65"/>
      <c r="X419" s="65"/>
    </row>
    <row r="420" spans="1:24" hidden="1">
      <c r="A420" s="15">
        <v>419</v>
      </c>
      <c r="B420" s="5" t="s">
        <v>411</v>
      </c>
      <c r="C420" s="8" t="s">
        <v>440</v>
      </c>
      <c r="D420" s="2">
        <v>5390</v>
      </c>
      <c r="E420" s="9">
        <f t="shared" si="70"/>
        <v>970.19999999999993</v>
      </c>
      <c r="F420" s="19">
        <v>1003</v>
      </c>
      <c r="G420" s="3">
        <f t="shared" si="71"/>
        <v>103.3807462378891</v>
      </c>
      <c r="H420" s="2">
        <f>63+11</f>
        <v>74</v>
      </c>
      <c r="I420" s="19">
        <v>69</v>
      </c>
      <c r="J420" s="3">
        <f t="shared" si="72"/>
        <v>93.243243243243242</v>
      </c>
      <c r="K420" s="1">
        <v>42</v>
      </c>
      <c r="L420" s="1">
        <v>13</v>
      </c>
      <c r="M420" s="3">
        <f t="shared" si="73"/>
        <v>30.952380952380953</v>
      </c>
      <c r="N420" s="1">
        <v>37</v>
      </c>
      <c r="O420" s="3">
        <f t="shared" si="74"/>
        <v>88.095238095238102</v>
      </c>
      <c r="P420" s="3">
        <f t="shared" si="75"/>
        <v>40.74</v>
      </c>
      <c r="Q420" s="1">
        <v>15</v>
      </c>
      <c r="R420" s="3">
        <f t="shared" si="76"/>
        <v>36.81885125184094</v>
      </c>
      <c r="S420" s="2">
        <f>57+9</f>
        <v>66</v>
      </c>
      <c r="T420" s="19">
        <v>68</v>
      </c>
      <c r="U420" s="3">
        <f t="shared" si="77"/>
        <v>103.03030303030303</v>
      </c>
      <c r="V420" s="3" t="e">
        <f t="shared" si="69"/>
        <v>#DIV/0!</v>
      </c>
      <c r="W420" s="65"/>
      <c r="X420" s="65"/>
    </row>
    <row r="421" spans="1:24" hidden="1">
      <c r="A421" s="15">
        <v>420</v>
      </c>
      <c r="B421" s="5" t="s">
        <v>411</v>
      </c>
      <c r="C421" s="8" t="s">
        <v>441</v>
      </c>
      <c r="D421" s="2">
        <v>4412</v>
      </c>
      <c r="E421" s="9">
        <f t="shared" si="70"/>
        <v>794.16</v>
      </c>
      <c r="F421" s="19">
        <v>613</v>
      </c>
      <c r="G421" s="3">
        <f t="shared" si="71"/>
        <v>77.188475873879327</v>
      </c>
      <c r="H421" s="2">
        <v>55</v>
      </c>
      <c r="I421" s="19">
        <v>53</v>
      </c>
      <c r="J421" s="3">
        <f t="shared" si="72"/>
        <v>96.36363636363636</v>
      </c>
      <c r="K421" s="1">
        <v>35</v>
      </c>
      <c r="L421" s="1">
        <v>12</v>
      </c>
      <c r="M421" s="3">
        <f t="shared" si="73"/>
        <v>34.285714285714285</v>
      </c>
      <c r="N421" s="1">
        <v>27</v>
      </c>
      <c r="O421" s="3">
        <f t="shared" si="74"/>
        <v>77.142857142857153</v>
      </c>
      <c r="P421" s="3">
        <f t="shared" si="75"/>
        <v>33.949999999999996</v>
      </c>
      <c r="Q421" s="1">
        <v>13</v>
      </c>
      <c r="R421" s="3">
        <f t="shared" si="76"/>
        <v>38.291605301914586</v>
      </c>
      <c r="S421" s="2">
        <v>51</v>
      </c>
      <c r="T421" s="19">
        <v>51</v>
      </c>
      <c r="U421" s="3">
        <f t="shared" si="77"/>
        <v>100</v>
      </c>
      <c r="V421" s="3" t="e">
        <f t="shared" si="69"/>
        <v>#DIV/0!</v>
      </c>
      <c r="W421" s="65"/>
      <c r="X421" s="65"/>
    </row>
    <row r="422" spans="1:24" hidden="1">
      <c r="A422" s="15">
        <v>421</v>
      </c>
      <c r="B422" s="5" t="s">
        <v>411</v>
      </c>
      <c r="C422" s="8" t="s">
        <v>442</v>
      </c>
      <c r="D422" s="2">
        <f>9800-75</f>
        <v>9725</v>
      </c>
      <c r="E422" s="9">
        <f t="shared" si="70"/>
        <v>1750.5</v>
      </c>
      <c r="F422" s="19">
        <v>1205</v>
      </c>
      <c r="G422" s="3">
        <f t="shared" si="71"/>
        <v>68.837475007140824</v>
      </c>
      <c r="H422" s="2">
        <f>100+15</f>
        <v>115</v>
      </c>
      <c r="I422" s="19">
        <v>111</v>
      </c>
      <c r="J422" s="3">
        <f t="shared" si="72"/>
        <v>96.521739130434796</v>
      </c>
      <c r="K422" s="1">
        <v>84</v>
      </c>
      <c r="L422" s="1">
        <v>28</v>
      </c>
      <c r="M422" s="3">
        <f t="shared" si="73"/>
        <v>33.333333333333336</v>
      </c>
      <c r="N422" s="1">
        <v>63</v>
      </c>
      <c r="O422" s="3">
        <f t="shared" si="74"/>
        <v>75</v>
      </c>
      <c r="P422" s="3">
        <f t="shared" si="75"/>
        <v>81.48</v>
      </c>
      <c r="Q422" s="1">
        <v>29</v>
      </c>
      <c r="R422" s="3">
        <f t="shared" si="76"/>
        <v>35.591556210112905</v>
      </c>
      <c r="S422" s="2">
        <f>90+12</f>
        <v>102</v>
      </c>
      <c r="T422" s="19">
        <v>96</v>
      </c>
      <c r="U422" s="3">
        <f t="shared" si="77"/>
        <v>94.117647058823522</v>
      </c>
      <c r="V422" s="3" t="e">
        <f t="shared" si="69"/>
        <v>#DIV/0!</v>
      </c>
      <c r="W422" s="65"/>
      <c r="X422" s="65"/>
    </row>
    <row r="423" spans="1:24" hidden="1">
      <c r="A423" s="15">
        <v>422</v>
      </c>
      <c r="B423" s="5" t="s">
        <v>411</v>
      </c>
      <c r="C423" s="8" t="s">
        <v>443</v>
      </c>
      <c r="D423" s="2">
        <f>7730-75</f>
        <v>7655</v>
      </c>
      <c r="E423" s="9">
        <f t="shared" si="70"/>
        <v>1377.8999999999999</v>
      </c>
      <c r="F423" s="19">
        <v>1368</v>
      </c>
      <c r="G423" s="3">
        <f t="shared" si="71"/>
        <v>99.281515349444817</v>
      </c>
      <c r="H423" s="2">
        <f>107+15</f>
        <v>122</v>
      </c>
      <c r="I423" s="19">
        <v>97</v>
      </c>
      <c r="J423" s="3">
        <f t="shared" si="72"/>
        <v>79.508196721311478</v>
      </c>
      <c r="K423" s="1">
        <v>74</v>
      </c>
      <c r="L423" s="1">
        <v>14</v>
      </c>
      <c r="M423" s="3">
        <f t="shared" si="73"/>
        <v>18.918918918918919</v>
      </c>
      <c r="N423" s="1">
        <v>56</v>
      </c>
      <c r="O423" s="3">
        <f t="shared" si="74"/>
        <v>75.675675675675677</v>
      </c>
      <c r="P423" s="3">
        <f t="shared" si="75"/>
        <v>71.78</v>
      </c>
      <c r="Q423" s="1">
        <v>19</v>
      </c>
      <c r="R423" s="3">
        <f t="shared" si="76"/>
        <v>26.469768737809975</v>
      </c>
      <c r="S423" s="2">
        <f>99+12</f>
        <v>111</v>
      </c>
      <c r="T423" s="19">
        <v>77</v>
      </c>
      <c r="U423" s="3">
        <f t="shared" si="77"/>
        <v>69.369369369369366</v>
      </c>
      <c r="V423" s="3" t="e">
        <f t="shared" si="69"/>
        <v>#DIV/0!</v>
      </c>
      <c r="W423" s="65"/>
      <c r="X423" s="65"/>
    </row>
    <row r="424" spans="1:24" hidden="1">
      <c r="A424" s="23">
        <v>423</v>
      </c>
      <c r="B424" s="24" t="s">
        <v>411</v>
      </c>
      <c r="C424" s="30" t="s">
        <v>444</v>
      </c>
      <c r="D424" s="35">
        <f>7555-75</f>
        <v>7480</v>
      </c>
      <c r="E424" s="31">
        <f t="shared" si="70"/>
        <v>1346.3999999999999</v>
      </c>
      <c r="F424" s="38">
        <v>913</v>
      </c>
      <c r="G424" s="28">
        <f t="shared" si="71"/>
        <v>67.810457516339881</v>
      </c>
      <c r="H424" s="35">
        <f>70+11</f>
        <v>81</v>
      </c>
      <c r="I424" s="38">
        <v>52</v>
      </c>
      <c r="J424" s="28">
        <f t="shared" si="72"/>
        <v>64.197530864197532</v>
      </c>
      <c r="K424" s="26">
        <v>31</v>
      </c>
      <c r="L424" s="26">
        <v>1</v>
      </c>
      <c r="M424" s="28">
        <f t="shared" si="73"/>
        <v>3.2258064516129035</v>
      </c>
      <c r="N424" s="26">
        <v>7</v>
      </c>
      <c r="O424" s="28">
        <f t="shared" si="74"/>
        <v>22.580645161290324</v>
      </c>
      <c r="P424" s="28">
        <f t="shared" si="75"/>
        <v>30.07</v>
      </c>
      <c r="Q424" s="26">
        <v>2</v>
      </c>
      <c r="R424" s="28">
        <f t="shared" si="76"/>
        <v>6.6511473229132019</v>
      </c>
      <c r="S424" s="35">
        <f>63+9</f>
        <v>72</v>
      </c>
      <c r="T424" s="38">
        <v>31</v>
      </c>
      <c r="U424" s="28">
        <f t="shared" si="77"/>
        <v>43.055555555555557</v>
      </c>
      <c r="V424" s="3" t="e">
        <f t="shared" si="69"/>
        <v>#DIV/0!</v>
      </c>
      <c r="W424" s="66"/>
      <c r="X424" s="66"/>
    </row>
    <row r="425" spans="1:24" hidden="1">
      <c r="A425" s="15">
        <v>424</v>
      </c>
      <c r="B425" s="5" t="s">
        <v>411</v>
      </c>
      <c r="C425" s="8" t="s">
        <v>445</v>
      </c>
      <c r="D425" s="2">
        <f>3925-75</f>
        <v>3850</v>
      </c>
      <c r="E425" s="9">
        <f t="shared" si="70"/>
        <v>693</v>
      </c>
      <c r="F425" s="19">
        <v>658</v>
      </c>
      <c r="G425" s="3">
        <f t="shared" si="71"/>
        <v>94.949494949494948</v>
      </c>
      <c r="H425" s="2">
        <f>44+11</f>
        <v>55</v>
      </c>
      <c r="I425" s="19">
        <v>49</v>
      </c>
      <c r="J425" s="3">
        <f t="shared" si="72"/>
        <v>89.090909090909079</v>
      </c>
      <c r="K425" s="1">
        <v>32</v>
      </c>
      <c r="L425" s="1">
        <v>5</v>
      </c>
      <c r="M425" s="3">
        <f t="shared" si="73"/>
        <v>15.625</v>
      </c>
      <c r="N425" s="1">
        <v>19</v>
      </c>
      <c r="O425" s="3">
        <f t="shared" si="74"/>
        <v>59.375</v>
      </c>
      <c r="P425" s="3">
        <f t="shared" si="75"/>
        <v>31.04</v>
      </c>
      <c r="Q425" s="1">
        <v>9</v>
      </c>
      <c r="R425" s="3">
        <f t="shared" si="76"/>
        <v>28.994845360824741</v>
      </c>
      <c r="S425" s="2">
        <f>40+9</f>
        <v>49</v>
      </c>
      <c r="T425" s="19">
        <v>45</v>
      </c>
      <c r="U425" s="3">
        <f t="shared" si="77"/>
        <v>91.83673469387756</v>
      </c>
      <c r="V425" s="3" t="e">
        <f t="shared" si="69"/>
        <v>#DIV/0!</v>
      </c>
      <c r="W425" s="65"/>
      <c r="X425" s="65"/>
    </row>
  </sheetData>
  <autoFilter ref="A1:X425" xr:uid="{00000000-0009-0000-0000-000001000000}">
    <filterColumn colId="1">
      <filters>
        <filter val="Bkp II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D079-84ED-4E47-A581-1F1A0A7DDA32}">
  <dimension ref="A1:C38"/>
  <sheetViews>
    <sheetView workbookViewId="0">
      <selection activeCell="C3" sqref="C3"/>
    </sheetView>
  </sheetViews>
  <sheetFormatPr defaultRowHeight="15"/>
  <cols>
    <col min="1" max="1" width="22.7109375" bestFit="1" customWidth="1"/>
    <col min="2" max="2" width="20.85546875" bestFit="1" customWidth="1"/>
    <col min="3" max="3" width="13.5703125" bestFit="1" customWidth="1"/>
    <col min="4" max="4" width="10.42578125" bestFit="1" customWidth="1"/>
  </cols>
  <sheetData>
    <row r="1" spans="1:3">
      <c r="A1" s="55" t="s">
        <v>467</v>
      </c>
      <c r="B1" t="s">
        <v>484</v>
      </c>
      <c r="C1" t="s">
        <v>486</v>
      </c>
    </row>
    <row r="2" spans="1:3">
      <c r="A2" s="56" t="s">
        <v>20</v>
      </c>
      <c r="B2" s="60">
        <v>121.72619047619048</v>
      </c>
      <c r="C2" s="60">
        <v>95.168517436197163</v>
      </c>
    </row>
    <row r="3" spans="1:3">
      <c r="A3" s="58" t="s">
        <v>37</v>
      </c>
      <c r="B3" s="60">
        <v>38.392857142857146</v>
      </c>
      <c r="C3" s="60">
        <v>13.559322033898304</v>
      </c>
    </row>
    <row r="4" spans="1:3">
      <c r="A4" s="58" t="s">
        <v>25</v>
      </c>
      <c r="B4" s="60">
        <v>83.333333333333343</v>
      </c>
      <c r="C4" s="60">
        <v>81.609195402298852</v>
      </c>
    </row>
    <row r="5" spans="1:3">
      <c r="A5" s="56" t="s">
        <v>46</v>
      </c>
      <c r="B5" s="60">
        <v>173.35542464408445</v>
      </c>
      <c r="C5" s="60">
        <v>124.58400429414922</v>
      </c>
    </row>
    <row r="6" spans="1:3">
      <c r="A6" s="58" t="s">
        <v>75</v>
      </c>
      <c r="B6" s="60">
        <v>101.19047619047619</v>
      </c>
      <c r="C6" s="60">
        <v>49.275362318840578</v>
      </c>
    </row>
    <row r="7" spans="1:3">
      <c r="A7" s="58" t="s">
        <v>49</v>
      </c>
      <c r="B7" s="60">
        <v>72.164948453608247</v>
      </c>
      <c r="C7" s="60">
        <v>75.308641975308646</v>
      </c>
    </row>
    <row r="8" spans="1:3">
      <c r="A8" s="56" t="s">
        <v>82</v>
      </c>
      <c r="B8" s="60">
        <v>184.63084408715886</v>
      </c>
      <c r="C8" s="60">
        <v>172.24770642201835</v>
      </c>
    </row>
    <row r="9" spans="1:3">
      <c r="A9" s="58" t="s">
        <v>89</v>
      </c>
      <c r="B9" s="60">
        <v>93.251533742331276</v>
      </c>
      <c r="C9" s="60">
        <v>75</v>
      </c>
    </row>
    <row r="10" spans="1:3">
      <c r="A10" s="58" t="s">
        <v>87</v>
      </c>
      <c r="B10" s="60">
        <v>91.379310344827587</v>
      </c>
      <c r="C10" s="60">
        <v>97.247706422018354</v>
      </c>
    </row>
    <row r="11" spans="1:3">
      <c r="A11" s="56" t="s">
        <v>119</v>
      </c>
      <c r="B11" s="60">
        <v>158.27074086719017</v>
      </c>
      <c r="C11" s="60">
        <v>71.232876712328761</v>
      </c>
    </row>
    <row r="12" spans="1:3">
      <c r="A12" s="58" t="s">
        <v>121</v>
      </c>
      <c r="B12" s="60">
        <v>54.310344827586206</v>
      </c>
      <c r="C12" s="60"/>
    </row>
    <row r="13" spans="1:3">
      <c r="A13" s="58" t="s">
        <v>124</v>
      </c>
      <c r="B13" s="60">
        <v>103.96039603960396</v>
      </c>
      <c r="C13" s="60">
        <v>71.232876712328761</v>
      </c>
    </row>
    <row r="14" spans="1:3">
      <c r="A14" s="56" t="s">
        <v>152</v>
      </c>
      <c r="B14" s="60">
        <v>160.95238095238096</v>
      </c>
      <c r="C14" s="60">
        <v>173.73737373737373</v>
      </c>
    </row>
    <row r="15" spans="1:3">
      <c r="A15" s="58" t="s">
        <v>158</v>
      </c>
      <c r="B15" s="60">
        <v>80</v>
      </c>
      <c r="C15" s="60">
        <v>84.848484848484844</v>
      </c>
    </row>
    <row r="16" spans="1:3">
      <c r="A16" s="58" t="s">
        <v>173</v>
      </c>
      <c r="B16" s="60">
        <v>80.952380952380949</v>
      </c>
      <c r="C16" s="60">
        <v>88.888888888888886</v>
      </c>
    </row>
    <row r="17" spans="1:3">
      <c r="A17" s="56" t="s">
        <v>187</v>
      </c>
      <c r="B17" s="60">
        <v>114.65686274509804</v>
      </c>
      <c r="C17" s="60">
        <v>83.879781420765028</v>
      </c>
    </row>
    <row r="18" spans="1:3">
      <c r="A18" s="58" t="s">
        <v>202</v>
      </c>
      <c r="B18" s="60">
        <v>58.82352941176471</v>
      </c>
      <c r="C18" s="60">
        <v>16.666666666666668</v>
      </c>
    </row>
    <row r="19" spans="1:3">
      <c r="A19" s="58" t="s">
        <v>209</v>
      </c>
      <c r="B19" s="60">
        <v>55.833333333333336</v>
      </c>
      <c r="C19" s="60">
        <v>67.213114754098356</v>
      </c>
    </row>
    <row r="20" spans="1:3">
      <c r="A20" s="56" t="s">
        <v>219</v>
      </c>
      <c r="B20" s="60">
        <v>147.48182063021815</v>
      </c>
      <c r="C20" s="60">
        <v>166.56893952085778</v>
      </c>
    </row>
    <row r="21" spans="1:3">
      <c r="A21" s="58" t="s">
        <v>220</v>
      </c>
      <c r="B21" s="60">
        <v>70.886075949367083</v>
      </c>
      <c r="C21" s="60">
        <v>74.015748031496059</v>
      </c>
    </row>
    <row r="22" spans="1:3">
      <c r="A22" s="58" t="s">
        <v>246</v>
      </c>
      <c r="B22" s="60">
        <v>76.59574468085107</v>
      </c>
      <c r="C22" s="60">
        <v>92.553191489361708</v>
      </c>
    </row>
    <row r="23" spans="1:3">
      <c r="A23" s="56" t="s">
        <v>275</v>
      </c>
      <c r="B23" s="60">
        <v>38.571665011585566</v>
      </c>
      <c r="C23" s="60"/>
    </row>
    <row r="24" spans="1:3">
      <c r="A24" s="58" t="s">
        <v>308</v>
      </c>
      <c r="B24" s="60">
        <v>18.39622641509434</v>
      </c>
      <c r="C24" s="60"/>
    </row>
    <row r="25" spans="1:3">
      <c r="A25" s="58" t="s">
        <v>309</v>
      </c>
      <c r="B25" s="60">
        <v>20.175438596491226</v>
      </c>
      <c r="C25" s="60"/>
    </row>
    <row r="26" spans="1:3">
      <c r="A26" s="56" t="s">
        <v>369</v>
      </c>
      <c r="B26" s="60">
        <v>71.049333485245526</v>
      </c>
      <c r="C26" s="60"/>
    </row>
    <row r="27" spans="1:3">
      <c r="A27" s="58" t="s">
        <v>387</v>
      </c>
      <c r="B27" s="60">
        <v>6.8702290076335881</v>
      </c>
      <c r="C27" s="60"/>
    </row>
    <row r="28" spans="1:3">
      <c r="A28" s="58" t="s">
        <v>391</v>
      </c>
      <c r="B28" s="60">
        <v>64.179104477611943</v>
      </c>
      <c r="C28" s="60"/>
    </row>
    <row r="29" spans="1:3">
      <c r="A29" s="56" t="s">
        <v>312</v>
      </c>
      <c r="B29" s="60">
        <v>120.14566075054623</v>
      </c>
      <c r="C29" s="60"/>
    </row>
    <row r="30" spans="1:3">
      <c r="A30" s="58" t="s">
        <v>323</v>
      </c>
      <c r="B30" s="60">
        <v>64.0630467154933</v>
      </c>
      <c r="C30" s="60"/>
    </row>
    <row r="31" spans="1:3">
      <c r="A31" s="58" t="s">
        <v>332</v>
      </c>
      <c r="B31" s="60">
        <v>56.082614035052927</v>
      </c>
      <c r="C31" s="60"/>
    </row>
    <row r="32" spans="1:3">
      <c r="A32" s="56" t="s">
        <v>341</v>
      </c>
      <c r="B32" s="60">
        <v>176.43878469801675</v>
      </c>
      <c r="C32" s="60"/>
    </row>
    <row r="33" spans="1:3">
      <c r="A33" s="58" t="s">
        <v>348</v>
      </c>
      <c r="B33" s="60">
        <v>96.846947963322876</v>
      </c>
      <c r="C33" s="60"/>
    </row>
    <row r="34" spans="1:3">
      <c r="A34" s="58" t="s">
        <v>365</v>
      </c>
      <c r="B34" s="60">
        <v>79.591836734693871</v>
      </c>
      <c r="C34" s="60"/>
    </row>
    <row r="35" spans="1:3">
      <c r="A35" s="56" t="s">
        <v>411</v>
      </c>
      <c r="B35" s="60">
        <v>108.93790849673204</v>
      </c>
      <c r="C35" s="60"/>
    </row>
    <row r="36" spans="1:3">
      <c r="A36" s="58" t="s">
        <v>431</v>
      </c>
      <c r="B36" s="60">
        <v>65.882352941176478</v>
      </c>
      <c r="C36" s="60"/>
    </row>
    <row r="37" spans="1:3">
      <c r="A37" s="58" t="s">
        <v>444</v>
      </c>
      <c r="B37" s="60">
        <v>43.055555555555557</v>
      </c>
      <c r="C37" s="60"/>
    </row>
    <row r="38" spans="1:3">
      <c r="A38" s="56" t="s">
        <v>468</v>
      </c>
      <c r="B38" s="60">
        <v>1576.2176168444475</v>
      </c>
      <c r="C38" s="60">
        <v>887.41919954368996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opLeftCell="K1" zoomScale="93" zoomScaleNormal="93" workbookViewId="0">
      <selection activeCell="U8" sqref="U8"/>
    </sheetView>
  </sheetViews>
  <sheetFormatPr defaultRowHeight="15"/>
  <cols>
    <col min="2" max="2" width="15.140625" style="13" customWidth="1"/>
    <col min="3" max="3" width="22.5703125" style="13" customWidth="1"/>
    <col min="4" max="21" width="15.140625" style="13" customWidth="1"/>
    <col min="23" max="23" width="14" style="21" customWidth="1"/>
    <col min="24" max="24" width="12.140625" style="21" customWidth="1"/>
  </cols>
  <sheetData>
    <row r="1" spans="1:24" ht="38.25">
      <c r="A1" s="15" t="s">
        <v>446</v>
      </c>
      <c r="B1" s="14" t="s">
        <v>15</v>
      </c>
      <c r="C1" s="4" t="s">
        <v>16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17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18</v>
      </c>
      <c r="T1" s="4" t="s">
        <v>14</v>
      </c>
      <c r="U1" s="4" t="s">
        <v>19</v>
      </c>
      <c r="V1" s="20" t="s">
        <v>485</v>
      </c>
      <c r="W1" s="20" t="s">
        <v>448</v>
      </c>
      <c r="X1" s="20" t="s">
        <v>447</v>
      </c>
    </row>
    <row r="2" spans="1:24">
      <c r="A2" s="23">
        <v>5</v>
      </c>
      <c r="B2" s="24" t="s">
        <v>20</v>
      </c>
      <c r="C2" s="44" t="s">
        <v>25</v>
      </c>
      <c r="D2" s="25">
        <v>9753</v>
      </c>
      <c r="E2" s="26">
        <f t="shared" ref="E2:E3" si="0">$D2*18%</f>
        <v>1755.54</v>
      </c>
      <c r="F2" s="27">
        <v>1541</v>
      </c>
      <c r="G2" s="28">
        <f t="shared" ref="G2:G3" si="1">$F2/$E2%</f>
        <v>87.779258803559031</v>
      </c>
      <c r="H2" s="26">
        <v>132</v>
      </c>
      <c r="I2" s="27">
        <v>94</v>
      </c>
      <c r="J2" s="28">
        <f t="shared" ref="J2:J3" si="2">$I2/$H2%</f>
        <v>71.212121212121204</v>
      </c>
      <c r="K2" s="26">
        <v>52</v>
      </c>
      <c r="L2" s="26">
        <v>5</v>
      </c>
      <c r="M2" s="26">
        <f t="shared" ref="M2:M5" si="3">L2/K2*100</f>
        <v>9.6153846153846168</v>
      </c>
      <c r="N2" s="26">
        <v>26</v>
      </c>
      <c r="O2" s="26">
        <f t="shared" ref="O2:O5" si="4">N2/K2*100</f>
        <v>50</v>
      </c>
      <c r="P2" s="26">
        <f t="shared" ref="P2:P5" si="5">K2*97%</f>
        <v>50.44</v>
      </c>
      <c r="Q2" s="26">
        <v>10</v>
      </c>
      <c r="R2" s="26">
        <f t="shared" ref="R2:R5" si="6">Q2/P2*100</f>
        <v>19.825535289452816</v>
      </c>
      <c r="S2" s="26">
        <v>120</v>
      </c>
      <c r="T2" s="27">
        <v>100</v>
      </c>
      <c r="U2" s="28">
        <f t="shared" ref="U2:U5" si="7">T2/S2*100</f>
        <v>83.333333333333343</v>
      </c>
      <c r="V2" s="60">
        <f t="shared" ref="V2:V7" si="8">X2*100/W2</f>
        <v>81.609195402298852</v>
      </c>
      <c r="W2" s="29">
        <v>87</v>
      </c>
      <c r="X2" s="29">
        <v>71</v>
      </c>
    </row>
    <row r="3" spans="1:24">
      <c r="A3" s="23">
        <v>17</v>
      </c>
      <c r="B3" s="24" t="s">
        <v>20</v>
      </c>
      <c r="C3" s="44" t="s">
        <v>37</v>
      </c>
      <c r="D3" s="25">
        <v>11698</v>
      </c>
      <c r="E3" s="26">
        <f t="shared" si="0"/>
        <v>2105.64</v>
      </c>
      <c r="F3" s="27">
        <v>1899</v>
      </c>
      <c r="G3" s="28">
        <f t="shared" si="1"/>
        <v>90.186356642161059</v>
      </c>
      <c r="H3" s="26">
        <v>257</v>
      </c>
      <c r="I3" s="27">
        <v>243</v>
      </c>
      <c r="J3" s="28">
        <f t="shared" si="2"/>
        <v>94.552529182879383</v>
      </c>
      <c r="K3" s="26">
        <v>188</v>
      </c>
      <c r="L3" s="26">
        <v>18</v>
      </c>
      <c r="M3" s="26">
        <f t="shared" si="3"/>
        <v>9.5744680851063837</v>
      </c>
      <c r="N3" s="26">
        <v>39</v>
      </c>
      <c r="O3" s="26">
        <f t="shared" si="4"/>
        <v>20.74468085106383</v>
      </c>
      <c r="P3" s="26">
        <f t="shared" si="5"/>
        <v>182.35999999999999</v>
      </c>
      <c r="Q3" s="26">
        <v>34</v>
      </c>
      <c r="R3" s="26">
        <f t="shared" si="6"/>
        <v>18.644439570081158</v>
      </c>
      <c r="S3" s="26">
        <v>224</v>
      </c>
      <c r="T3" s="27">
        <v>86</v>
      </c>
      <c r="U3" s="28">
        <f t="shared" si="7"/>
        <v>38.392857142857146</v>
      </c>
      <c r="V3" s="60">
        <f t="shared" si="8"/>
        <v>13.559322033898304</v>
      </c>
      <c r="W3" s="29">
        <v>59</v>
      </c>
      <c r="X3" s="29">
        <v>8</v>
      </c>
    </row>
    <row r="4" spans="1:24">
      <c r="A4" s="23">
        <v>28</v>
      </c>
      <c r="B4" s="24" t="s">
        <v>46</v>
      </c>
      <c r="C4" s="44" t="s">
        <v>49</v>
      </c>
      <c r="D4" s="22">
        <v>6742</v>
      </c>
      <c r="E4" s="26">
        <f t="shared" ref="E4:E7" si="9">D4*18%</f>
        <v>1213.56</v>
      </c>
      <c r="F4" s="27">
        <v>1179</v>
      </c>
      <c r="G4" s="28">
        <f t="shared" ref="G4:G7" si="10">F4/E4*100</f>
        <v>97.152180361910411</v>
      </c>
      <c r="H4" s="26">
        <v>106.9</v>
      </c>
      <c r="I4" s="27">
        <v>102</v>
      </c>
      <c r="J4" s="28">
        <f t="shared" ref="J4:J7" si="11">I4/H4*100</f>
        <v>95.41627689429373</v>
      </c>
      <c r="K4" s="26">
        <v>86</v>
      </c>
      <c r="L4" s="26">
        <v>5</v>
      </c>
      <c r="M4" s="26">
        <f t="shared" si="3"/>
        <v>5.8139534883720927</v>
      </c>
      <c r="N4" s="26">
        <v>33</v>
      </c>
      <c r="O4" s="26">
        <f t="shared" si="4"/>
        <v>38.372093023255815</v>
      </c>
      <c r="P4" s="26">
        <f t="shared" si="5"/>
        <v>83.42</v>
      </c>
      <c r="Q4" s="26">
        <v>19</v>
      </c>
      <c r="R4" s="26">
        <f t="shared" si="6"/>
        <v>22.776312634859746</v>
      </c>
      <c r="S4" s="26">
        <v>97</v>
      </c>
      <c r="T4" s="27">
        <v>70</v>
      </c>
      <c r="U4" s="28">
        <f t="shared" si="7"/>
        <v>72.164948453608247</v>
      </c>
      <c r="V4" s="60">
        <f t="shared" si="8"/>
        <v>75.308641975308646</v>
      </c>
      <c r="W4" s="29">
        <v>81</v>
      </c>
      <c r="X4" s="29">
        <v>61</v>
      </c>
    </row>
    <row r="5" spans="1:24">
      <c r="A5" s="23">
        <v>54</v>
      </c>
      <c r="B5" s="24" t="s">
        <v>46</v>
      </c>
      <c r="C5" s="44" t="s">
        <v>75</v>
      </c>
      <c r="D5" s="22">
        <v>6705</v>
      </c>
      <c r="E5" s="26">
        <f t="shared" si="9"/>
        <v>1206.8999999999999</v>
      </c>
      <c r="F5" s="27">
        <v>1229</v>
      </c>
      <c r="G5" s="28">
        <f t="shared" si="10"/>
        <v>101.83113762532108</v>
      </c>
      <c r="H5" s="26">
        <v>92.6</v>
      </c>
      <c r="I5" s="27">
        <v>78</v>
      </c>
      <c r="J5" s="28">
        <f t="shared" si="11"/>
        <v>84.233261339092877</v>
      </c>
      <c r="K5" s="26">
        <v>53</v>
      </c>
      <c r="L5" s="26">
        <v>3</v>
      </c>
      <c r="M5" s="26">
        <f t="shared" si="3"/>
        <v>5.6603773584905666</v>
      </c>
      <c r="N5" s="26">
        <v>0</v>
      </c>
      <c r="O5" s="26">
        <f t="shared" si="4"/>
        <v>0</v>
      </c>
      <c r="P5" s="26">
        <f t="shared" si="5"/>
        <v>51.41</v>
      </c>
      <c r="Q5" s="26">
        <v>18</v>
      </c>
      <c r="R5" s="26">
        <f t="shared" si="6"/>
        <v>35.012643454580825</v>
      </c>
      <c r="S5" s="26">
        <v>84</v>
      </c>
      <c r="T5" s="27">
        <v>85</v>
      </c>
      <c r="U5" s="28">
        <f t="shared" si="7"/>
        <v>101.19047619047619</v>
      </c>
      <c r="V5" s="60">
        <f t="shared" si="8"/>
        <v>49.275362318840578</v>
      </c>
      <c r="W5" s="29">
        <v>69</v>
      </c>
      <c r="X5" s="29">
        <v>34</v>
      </c>
    </row>
    <row r="6" spans="1:24">
      <c r="A6" s="23">
        <v>65</v>
      </c>
      <c r="B6" s="24" t="s">
        <v>82</v>
      </c>
      <c r="C6" s="30" t="s">
        <v>87</v>
      </c>
      <c r="D6" s="24">
        <v>9484</v>
      </c>
      <c r="E6" s="31">
        <f t="shared" si="9"/>
        <v>1707.12</v>
      </c>
      <c r="F6" s="27">
        <v>2162</v>
      </c>
      <c r="G6" s="28">
        <f t="shared" si="10"/>
        <v>126.64604714372744</v>
      </c>
      <c r="H6" s="24">
        <v>128</v>
      </c>
      <c r="I6" s="27">
        <v>123</v>
      </c>
      <c r="J6" s="28">
        <f t="shared" si="11"/>
        <v>96.09375</v>
      </c>
      <c r="K6" s="26">
        <v>95</v>
      </c>
      <c r="L6" s="26">
        <v>20</v>
      </c>
      <c r="M6" s="28">
        <f t="shared" ref="M6:M9" si="12">L6/K6*100</f>
        <v>21.052631578947366</v>
      </c>
      <c r="N6" s="26">
        <v>0</v>
      </c>
      <c r="O6" s="28">
        <f t="shared" ref="O6:O9" si="13">N6/K6*100</f>
        <v>0</v>
      </c>
      <c r="P6" s="28">
        <f t="shared" ref="P6:P9" si="14">K6*97%</f>
        <v>92.149999999999991</v>
      </c>
      <c r="Q6" s="26">
        <v>26</v>
      </c>
      <c r="R6" s="28">
        <f t="shared" ref="R6:R9" si="15">Q6/P6*100</f>
        <v>28.214867064568637</v>
      </c>
      <c r="S6" s="24">
        <v>116</v>
      </c>
      <c r="T6" s="27">
        <v>106</v>
      </c>
      <c r="U6" s="28">
        <f t="shared" ref="U6:U9" si="16">T6/S6*100</f>
        <v>91.379310344827587</v>
      </c>
      <c r="V6" s="60">
        <f t="shared" si="8"/>
        <v>97.247706422018354</v>
      </c>
      <c r="W6" s="29">
        <v>109</v>
      </c>
      <c r="X6" s="29">
        <v>106</v>
      </c>
    </row>
    <row r="7" spans="1:24">
      <c r="A7" s="23">
        <v>67</v>
      </c>
      <c r="B7" s="24" t="s">
        <v>82</v>
      </c>
      <c r="C7" s="30" t="s">
        <v>89</v>
      </c>
      <c r="D7" s="24">
        <v>12989</v>
      </c>
      <c r="E7" s="31">
        <f t="shared" si="9"/>
        <v>2338.02</v>
      </c>
      <c r="F7" s="27">
        <v>3633</v>
      </c>
      <c r="G7" s="28">
        <f t="shared" si="10"/>
        <v>155.38789231914183</v>
      </c>
      <c r="H7" s="24">
        <v>177</v>
      </c>
      <c r="I7" s="27">
        <v>174</v>
      </c>
      <c r="J7" s="28">
        <f t="shared" si="11"/>
        <v>98.305084745762713</v>
      </c>
      <c r="K7" s="26">
        <v>141</v>
      </c>
      <c r="L7" s="26">
        <v>26</v>
      </c>
      <c r="M7" s="28">
        <f t="shared" si="12"/>
        <v>18.439716312056735</v>
      </c>
      <c r="N7" s="26">
        <v>0</v>
      </c>
      <c r="O7" s="28">
        <f t="shared" si="13"/>
        <v>0</v>
      </c>
      <c r="P7" s="28">
        <f t="shared" si="14"/>
        <v>136.77000000000001</v>
      </c>
      <c r="Q7" s="26">
        <v>42</v>
      </c>
      <c r="R7" s="28">
        <f t="shared" si="15"/>
        <v>30.708488703663082</v>
      </c>
      <c r="S7" s="24">
        <v>163</v>
      </c>
      <c r="T7" s="27">
        <v>152</v>
      </c>
      <c r="U7" s="28">
        <f t="shared" si="16"/>
        <v>93.251533742331276</v>
      </c>
      <c r="V7" s="60">
        <f t="shared" si="8"/>
        <v>75</v>
      </c>
      <c r="W7" s="29">
        <v>120</v>
      </c>
      <c r="X7" s="29">
        <v>90</v>
      </c>
    </row>
    <row r="8" spans="1:24">
      <c r="A8" s="23">
        <v>98</v>
      </c>
      <c r="B8" s="24" t="s">
        <v>119</v>
      </c>
      <c r="C8" s="30" t="s">
        <v>121</v>
      </c>
      <c r="D8" s="30">
        <v>5275</v>
      </c>
      <c r="E8" s="31">
        <f t="shared" ref="E8:E11" si="17">D8*18%</f>
        <v>949.5</v>
      </c>
      <c r="F8" s="27">
        <v>877</v>
      </c>
      <c r="G8" s="28">
        <f t="shared" ref="G8:G11" si="18">F8/E8*100</f>
        <v>92.364402317008953</v>
      </c>
      <c r="H8" s="32">
        <v>127</v>
      </c>
      <c r="I8" s="27">
        <v>31</v>
      </c>
      <c r="J8" s="28">
        <f t="shared" ref="J8:J11" si="19">I8/H8*100</f>
        <v>24.409448818897637</v>
      </c>
      <c r="K8" s="26">
        <v>20</v>
      </c>
      <c r="L8" s="26">
        <v>0</v>
      </c>
      <c r="M8" s="28">
        <f t="shared" si="12"/>
        <v>0</v>
      </c>
      <c r="N8" s="26">
        <v>2</v>
      </c>
      <c r="O8" s="28">
        <f t="shared" si="13"/>
        <v>10</v>
      </c>
      <c r="P8" s="28">
        <f t="shared" si="14"/>
        <v>19.399999999999999</v>
      </c>
      <c r="Q8" s="26">
        <v>1</v>
      </c>
      <c r="R8" s="28">
        <f t="shared" si="15"/>
        <v>5.1546391752577323</v>
      </c>
      <c r="S8" s="32">
        <v>116</v>
      </c>
      <c r="T8" s="27">
        <v>63</v>
      </c>
      <c r="U8" s="28">
        <f t="shared" si="16"/>
        <v>54.310344827586206</v>
      </c>
      <c r="V8" s="60"/>
      <c r="W8" s="40"/>
      <c r="X8" s="40"/>
    </row>
    <row r="9" spans="1:24">
      <c r="A9" s="23">
        <v>101</v>
      </c>
      <c r="B9" s="24" t="s">
        <v>119</v>
      </c>
      <c r="C9" s="30" t="s">
        <v>124</v>
      </c>
      <c r="D9" s="30">
        <v>5666</v>
      </c>
      <c r="E9" s="31">
        <f t="shared" si="17"/>
        <v>1019.88</v>
      </c>
      <c r="F9" s="27">
        <v>1088</v>
      </c>
      <c r="G9" s="28">
        <f t="shared" si="18"/>
        <v>106.67921716280347</v>
      </c>
      <c r="H9" s="32">
        <v>110</v>
      </c>
      <c r="I9" s="27">
        <v>98</v>
      </c>
      <c r="J9" s="28">
        <f t="shared" si="19"/>
        <v>89.090909090909093</v>
      </c>
      <c r="K9" s="26">
        <v>67</v>
      </c>
      <c r="L9" s="26">
        <v>0</v>
      </c>
      <c r="M9" s="28">
        <f t="shared" si="12"/>
        <v>0</v>
      </c>
      <c r="N9" s="26">
        <v>0</v>
      </c>
      <c r="O9" s="28">
        <f t="shared" si="13"/>
        <v>0</v>
      </c>
      <c r="P9" s="28">
        <f t="shared" si="14"/>
        <v>64.989999999999995</v>
      </c>
      <c r="Q9" s="26">
        <v>16</v>
      </c>
      <c r="R9" s="28">
        <f t="shared" si="15"/>
        <v>24.61917218033544</v>
      </c>
      <c r="S9" s="32">
        <v>101</v>
      </c>
      <c r="T9" s="27">
        <v>105</v>
      </c>
      <c r="U9" s="28">
        <f t="shared" si="16"/>
        <v>103.96039603960396</v>
      </c>
      <c r="V9" s="60">
        <f t="shared" ref="V9:V15" si="20">X9*100/W9</f>
        <v>71.232876712328761</v>
      </c>
      <c r="W9" s="33">
        <v>73</v>
      </c>
      <c r="X9" s="33">
        <v>52</v>
      </c>
    </row>
    <row r="10" spans="1:24">
      <c r="A10" s="23">
        <v>134</v>
      </c>
      <c r="B10" s="24" t="s">
        <v>152</v>
      </c>
      <c r="C10" s="30" t="s">
        <v>158</v>
      </c>
      <c r="D10" s="22">
        <v>4647</v>
      </c>
      <c r="E10" s="31">
        <f t="shared" si="17"/>
        <v>836.45999999999992</v>
      </c>
      <c r="F10" s="27">
        <v>513</v>
      </c>
      <c r="G10" s="28">
        <f t="shared" si="18"/>
        <v>61.329890251775346</v>
      </c>
      <c r="H10" s="26">
        <v>40</v>
      </c>
      <c r="I10" s="27">
        <v>31</v>
      </c>
      <c r="J10" s="28">
        <f t="shared" si="19"/>
        <v>77.5</v>
      </c>
      <c r="K10" s="26">
        <v>22</v>
      </c>
      <c r="L10" s="26">
        <v>8</v>
      </c>
      <c r="M10" s="28">
        <f t="shared" ref="M10:M13" si="21">L10/K10*100</f>
        <v>36.363636363636367</v>
      </c>
      <c r="N10" s="26">
        <v>12</v>
      </c>
      <c r="O10" s="28">
        <f t="shared" ref="O10:O13" si="22">N10/K10*100</f>
        <v>54.54545454545454</v>
      </c>
      <c r="P10" s="28">
        <f t="shared" ref="P10:P13" si="23">K10*97%</f>
        <v>21.34</v>
      </c>
      <c r="Q10" s="26">
        <v>5</v>
      </c>
      <c r="R10" s="28">
        <f t="shared" ref="R10:R13" si="24">Q10/P10*100</f>
        <v>23.430178069353328</v>
      </c>
      <c r="S10" s="26">
        <v>35</v>
      </c>
      <c r="T10" s="27">
        <v>28</v>
      </c>
      <c r="U10" s="28">
        <f t="shared" ref="U10:U13" si="25">T10/S10*100</f>
        <v>80</v>
      </c>
      <c r="V10" s="60">
        <f t="shared" si="20"/>
        <v>84.848484848484844</v>
      </c>
      <c r="W10" s="33">
        <v>33</v>
      </c>
      <c r="X10" s="33">
        <v>28</v>
      </c>
    </row>
    <row r="11" spans="1:24">
      <c r="A11" s="23">
        <v>149</v>
      </c>
      <c r="B11" s="24" t="s">
        <v>152</v>
      </c>
      <c r="C11" s="30" t="s">
        <v>173</v>
      </c>
      <c r="D11" s="22">
        <v>4129</v>
      </c>
      <c r="E11" s="31">
        <f t="shared" si="17"/>
        <v>743.22</v>
      </c>
      <c r="F11" s="27">
        <v>572</v>
      </c>
      <c r="G11" s="28">
        <f t="shared" si="18"/>
        <v>76.962406824358865</v>
      </c>
      <c r="H11" s="26">
        <v>45</v>
      </c>
      <c r="I11" s="27">
        <v>35</v>
      </c>
      <c r="J11" s="28">
        <f t="shared" si="19"/>
        <v>77.777777777777786</v>
      </c>
      <c r="K11" s="26">
        <v>27</v>
      </c>
      <c r="L11" s="26">
        <v>8</v>
      </c>
      <c r="M11" s="28">
        <f t="shared" si="21"/>
        <v>29.629629629629626</v>
      </c>
      <c r="N11" s="26">
        <v>19</v>
      </c>
      <c r="O11" s="28">
        <f t="shared" si="22"/>
        <v>70.370370370370367</v>
      </c>
      <c r="P11" s="28">
        <f t="shared" si="23"/>
        <v>26.189999999999998</v>
      </c>
      <c r="Q11" s="26">
        <v>7</v>
      </c>
      <c r="R11" s="28">
        <f t="shared" si="24"/>
        <v>26.727758686521575</v>
      </c>
      <c r="S11" s="26">
        <v>42</v>
      </c>
      <c r="T11" s="27">
        <v>34</v>
      </c>
      <c r="U11" s="28">
        <f t="shared" si="25"/>
        <v>80.952380952380949</v>
      </c>
      <c r="V11" s="60">
        <f t="shared" si="20"/>
        <v>88.888888888888886</v>
      </c>
      <c r="W11" s="33">
        <v>45</v>
      </c>
      <c r="X11" s="33">
        <v>40</v>
      </c>
    </row>
    <row r="12" spans="1:24">
      <c r="A12" s="23">
        <v>177</v>
      </c>
      <c r="B12" s="24" t="s">
        <v>187</v>
      </c>
      <c r="C12" s="30" t="s">
        <v>202</v>
      </c>
      <c r="D12" s="41">
        <v>7200</v>
      </c>
      <c r="E12" s="26">
        <f t="shared" ref="E12:E14" si="26">D12*18%</f>
        <v>1296</v>
      </c>
      <c r="F12" s="27">
        <v>1001</v>
      </c>
      <c r="G12" s="28">
        <f t="shared" ref="G12:G14" si="27">F12/E12*100</f>
        <v>77.237654320987659</v>
      </c>
      <c r="H12" s="42">
        <v>94</v>
      </c>
      <c r="I12" s="27">
        <v>91</v>
      </c>
      <c r="J12" s="28">
        <f t="shared" ref="J12:J14" si="28">I12/H12*100</f>
        <v>96.808510638297875</v>
      </c>
      <c r="K12" s="26">
        <v>60</v>
      </c>
      <c r="L12" s="26">
        <v>0</v>
      </c>
      <c r="M12" s="28">
        <f t="shared" si="21"/>
        <v>0</v>
      </c>
      <c r="N12" s="26">
        <v>0</v>
      </c>
      <c r="O12" s="28">
        <f t="shared" si="22"/>
        <v>0</v>
      </c>
      <c r="P12" s="28">
        <f t="shared" si="23"/>
        <v>58.199999999999996</v>
      </c>
      <c r="Q12" s="26">
        <v>7</v>
      </c>
      <c r="R12" s="28">
        <f t="shared" si="24"/>
        <v>12.027491408934708</v>
      </c>
      <c r="S12" s="42">
        <v>85</v>
      </c>
      <c r="T12" s="27">
        <v>50</v>
      </c>
      <c r="U12" s="28">
        <f t="shared" si="25"/>
        <v>58.82352941176471</v>
      </c>
      <c r="V12" s="60">
        <f t="shared" si="20"/>
        <v>16.666666666666668</v>
      </c>
      <c r="W12" s="33">
        <v>6</v>
      </c>
      <c r="X12" s="33">
        <v>1</v>
      </c>
    </row>
    <row r="13" spans="1:24">
      <c r="A13" s="23">
        <v>184</v>
      </c>
      <c r="B13" s="24" t="s">
        <v>187</v>
      </c>
      <c r="C13" s="30" t="s">
        <v>209</v>
      </c>
      <c r="D13" s="41">
        <v>9499</v>
      </c>
      <c r="E13" s="26">
        <f t="shared" si="26"/>
        <v>1709.82</v>
      </c>
      <c r="F13" s="27">
        <v>1032</v>
      </c>
      <c r="G13" s="28">
        <f t="shared" si="27"/>
        <v>60.357230585675694</v>
      </c>
      <c r="H13" s="42">
        <v>131</v>
      </c>
      <c r="I13" s="27">
        <v>81</v>
      </c>
      <c r="J13" s="28">
        <f t="shared" si="28"/>
        <v>61.832061068702295</v>
      </c>
      <c r="K13" s="26">
        <v>58</v>
      </c>
      <c r="L13" s="26">
        <v>0</v>
      </c>
      <c r="M13" s="28">
        <f t="shared" si="21"/>
        <v>0</v>
      </c>
      <c r="N13" s="26">
        <v>6</v>
      </c>
      <c r="O13" s="28">
        <f t="shared" si="22"/>
        <v>10.344827586206897</v>
      </c>
      <c r="P13" s="28">
        <f t="shared" si="23"/>
        <v>56.26</v>
      </c>
      <c r="Q13" s="26">
        <v>17</v>
      </c>
      <c r="R13" s="28">
        <f t="shared" si="24"/>
        <v>30.216850337717737</v>
      </c>
      <c r="S13" s="42">
        <v>120</v>
      </c>
      <c r="T13" s="27">
        <v>67</v>
      </c>
      <c r="U13" s="28">
        <f t="shared" si="25"/>
        <v>55.833333333333336</v>
      </c>
      <c r="V13" s="60">
        <f t="shared" si="20"/>
        <v>67.213114754098356</v>
      </c>
      <c r="W13" s="33">
        <v>61</v>
      </c>
      <c r="X13" s="33">
        <v>41</v>
      </c>
    </row>
    <row r="14" spans="1:24">
      <c r="A14" s="23">
        <v>194</v>
      </c>
      <c r="B14" s="24" t="s">
        <v>219</v>
      </c>
      <c r="C14" s="44" t="s">
        <v>220</v>
      </c>
      <c r="D14" s="31">
        <v>10638</v>
      </c>
      <c r="E14" s="26">
        <f t="shared" si="26"/>
        <v>1914.84</v>
      </c>
      <c r="F14" s="27">
        <v>1605</v>
      </c>
      <c r="G14" s="28">
        <f t="shared" si="27"/>
        <v>83.819013599047437</v>
      </c>
      <c r="H14" s="26">
        <v>174</v>
      </c>
      <c r="I14" s="27">
        <v>166</v>
      </c>
      <c r="J14" s="28">
        <f t="shared" si="28"/>
        <v>95.402298850574709</v>
      </c>
      <c r="K14" s="26">
        <v>128</v>
      </c>
      <c r="L14" s="26">
        <v>21</v>
      </c>
      <c r="M14" s="26">
        <f t="shared" ref="M14:M15" si="29">L14/K14*100</f>
        <v>16.40625</v>
      </c>
      <c r="N14" s="26">
        <v>36</v>
      </c>
      <c r="O14" s="26">
        <f t="shared" ref="O14:O15" si="30">N14/K14*100</f>
        <v>28.125</v>
      </c>
      <c r="P14" s="26">
        <f t="shared" ref="P14:P15" si="31">K14*97%</f>
        <v>124.16</v>
      </c>
      <c r="Q14" s="26">
        <v>33</v>
      </c>
      <c r="R14" s="26">
        <f t="shared" ref="R14:R15" si="32">Q14/P14*100</f>
        <v>26.578608247422679</v>
      </c>
      <c r="S14" s="26">
        <v>158</v>
      </c>
      <c r="T14" s="27">
        <v>112</v>
      </c>
      <c r="U14" s="28">
        <f t="shared" ref="U14:U15" si="33">T14/S14*100</f>
        <v>70.886075949367083</v>
      </c>
      <c r="V14" s="60">
        <f t="shared" si="20"/>
        <v>74.015748031496059</v>
      </c>
      <c r="W14" s="29">
        <v>127</v>
      </c>
      <c r="X14" s="33">
        <v>94</v>
      </c>
    </row>
    <row r="15" spans="1:24">
      <c r="A15" s="23">
        <v>220</v>
      </c>
      <c r="B15" s="43" t="s">
        <v>219</v>
      </c>
      <c r="C15" s="44" t="s">
        <v>246</v>
      </c>
      <c r="D15" s="31">
        <v>6797</v>
      </c>
      <c r="E15" s="36">
        <f t="shared" ref="E15" si="34">D15*18%</f>
        <v>1223.46</v>
      </c>
      <c r="F15" s="27">
        <v>952</v>
      </c>
      <c r="G15" s="36">
        <f t="shared" ref="G15" si="35">F15/E15*100</f>
        <v>77.81210664835794</v>
      </c>
      <c r="H15" s="26">
        <v>104</v>
      </c>
      <c r="I15" s="27">
        <v>87</v>
      </c>
      <c r="J15" s="36">
        <f t="shared" ref="J15" si="36">I15/H15*100</f>
        <v>83.65384615384616</v>
      </c>
      <c r="K15" s="26">
        <v>60</v>
      </c>
      <c r="L15" s="26">
        <v>11</v>
      </c>
      <c r="M15" s="26">
        <f t="shared" si="29"/>
        <v>18.333333333333332</v>
      </c>
      <c r="N15" s="26">
        <v>37</v>
      </c>
      <c r="O15" s="26">
        <f t="shared" si="30"/>
        <v>61.666666666666671</v>
      </c>
      <c r="P15" s="26">
        <f t="shared" si="31"/>
        <v>58.199999999999996</v>
      </c>
      <c r="Q15" s="26">
        <v>6</v>
      </c>
      <c r="R15" s="26">
        <f t="shared" si="32"/>
        <v>10.309278350515465</v>
      </c>
      <c r="S15" s="26">
        <v>94</v>
      </c>
      <c r="T15" s="27">
        <v>72</v>
      </c>
      <c r="U15" s="36">
        <f t="shared" si="33"/>
        <v>76.59574468085107</v>
      </c>
      <c r="V15" s="60">
        <f t="shared" si="20"/>
        <v>92.553191489361708</v>
      </c>
      <c r="W15" s="29">
        <v>94</v>
      </c>
      <c r="X15" s="33">
        <v>87</v>
      </c>
    </row>
    <row r="16" spans="1:24">
      <c r="A16" s="23">
        <v>282</v>
      </c>
      <c r="B16" s="24" t="s">
        <v>275</v>
      </c>
      <c r="C16" s="30" t="s">
        <v>308</v>
      </c>
      <c r="D16" s="24">
        <v>10660</v>
      </c>
      <c r="E16" s="31">
        <f t="shared" ref="E16:E19" si="37">D16*18%</f>
        <v>1918.8</v>
      </c>
      <c r="F16" s="27">
        <v>1837</v>
      </c>
      <c r="G16" s="28">
        <f t="shared" ref="G16:G19" si="38">F16/E16*100</f>
        <v>95.736918907650619</v>
      </c>
      <c r="H16" s="24">
        <v>233</v>
      </c>
      <c r="I16" s="27">
        <v>142</v>
      </c>
      <c r="J16" s="28">
        <f t="shared" ref="J16:J19" si="39">I16/H16*100</f>
        <v>60.944206008583691</v>
      </c>
      <c r="K16" s="26">
        <v>93</v>
      </c>
      <c r="L16" s="26">
        <v>16</v>
      </c>
      <c r="M16" s="28">
        <f t="shared" ref="M16:M19" si="40">L16/K16*100</f>
        <v>17.20430107526882</v>
      </c>
      <c r="N16" s="26">
        <v>19</v>
      </c>
      <c r="O16" s="28">
        <f t="shared" ref="O16:O19" si="41">N16/K16*100</f>
        <v>20.43010752688172</v>
      </c>
      <c r="P16" s="28">
        <f t="shared" ref="P16:P19" si="42">K16*97%</f>
        <v>90.21</v>
      </c>
      <c r="Q16" s="26">
        <v>7</v>
      </c>
      <c r="R16" s="28">
        <f t="shared" ref="R16:R19" si="43">Q16/P16*100</f>
        <v>7.75967187673207</v>
      </c>
      <c r="S16" s="24">
        <v>212</v>
      </c>
      <c r="T16" s="27">
        <v>39</v>
      </c>
      <c r="U16" s="28">
        <f t="shared" ref="U16:U19" si="44">T16/S16*100</f>
        <v>18.39622641509434</v>
      </c>
      <c r="V16" s="60"/>
      <c r="W16" s="34"/>
      <c r="X16" s="34"/>
    </row>
    <row r="17" spans="1:24">
      <c r="A17" s="23">
        <v>283</v>
      </c>
      <c r="B17" s="24" t="s">
        <v>275</v>
      </c>
      <c r="C17" s="30" t="s">
        <v>309</v>
      </c>
      <c r="D17" s="24">
        <v>11404</v>
      </c>
      <c r="E17" s="31">
        <f t="shared" si="37"/>
        <v>2052.7199999999998</v>
      </c>
      <c r="F17" s="27">
        <v>1758</v>
      </c>
      <c r="G17" s="28">
        <f t="shared" si="38"/>
        <v>85.642464632292771</v>
      </c>
      <c r="H17" s="24">
        <v>250</v>
      </c>
      <c r="I17" s="27">
        <v>114</v>
      </c>
      <c r="J17" s="28">
        <f t="shared" si="39"/>
        <v>45.6</v>
      </c>
      <c r="K17" s="26">
        <v>60</v>
      </c>
      <c r="L17" s="26">
        <v>0</v>
      </c>
      <c r="M17" s="28">
        <f t="shared" si="40"/>
        <v>0</v>
      </c>
      <c r="N17" s="26">
        <v>1</v>
      </c>
      <c r="O17" s="28">
        <f t="shared" si="41"/>
        <v>1.6666666666666667</v>
      </c>
      <c r="P17" s="28">
        <f t="shared" si="42"/>
        <v>58.199999999999996</v>
      </c>
      <c r="Q17" s="26">
        <v>4</v>
      </c>
      <c r="R17" s="28">
        <f t="shared" si="43"/>
        <v>6.8728522336769764</v>
      </c>
      <c r="S17" s="24">
        <v>228</v>
      </c>
      <c r="T17" s="27">
        <v>46</v>
      </c>
      <c r="U17" s="28">
        <f t="shared" si="44"/>
        <v>20.175438596491226</v>
      </c>
      <c r="V17" s="60"/>
      <c r="W17" s="34"/>
      <c r="X17" s="34"/>
    </row>
    <row r="18" spans="1:24">
      <c r="A18" s="23">
        <v>360</v>
      </c>
      <c r="B18" s="24" t="s">
        <v>369</v>
      </c>
      <c r="C18" s="30" t="s">
        <v>387</v>
      </c>
      <c r="D18" s="22">
        <v>10173</v>
      </c>
      <c r="E18" s="31">
        <f t="shared" si="37"/>
        <v>1831.1399999999999</v>
      </c>
      <c r="F18" s="27">
        <v>1151</v>
      </c>
      <c r="G18" s="28">
        <f t="shared" si="38"/>
        <v>62.8570180324825</v>
      </c>
      <c r="H18" s="35">
        <v>141</v>
      </c>
      <c r="I18" s="27">
        <v>103</v>
      </c>
      <c r="J18" s="28">
        <f t="shared" si="39"/>
        <v>73.049645390070921</v>
      </c>
      <c r="K18" s="26">
        <v>78</v>
      </c>
      <c r="L18" s="26">
        <v>2</v>
      </c>
      <c r="M18" s="28">
        <f t="shared" si="40"/>
        <v>2.5641025641025639</v>
      </c>
      <c r="N18" s="26">
        <v>0</v>
      </c>
      <c r="O18" s="28">
        <f t="shared" si="41"/>
        <v>0</v>
      </c>
      <c r="P18" s="28">
        <f t="shared" si="42"/>
        <v>75.66</v>
      </c>
      <c r="Q18" s="26">
        <v>1</v>
      </c>
      <c r="R18" s="28">
        <f t="shared" si="43"/>
        <v>1.3217023526301876</v>
      </c>
      <c r="S18" s="35">
        <v>131</v>
      </c>
      <c r="T18" s="27">
        <v>9</v>
      </c>
      <c r="U18" s="28">
        <f t="shared" si="44"/>
        <v>6.8702290076335881</v>
      </c>
      <c r="V18" s="60"/>
      <c r="W18" s="39"/>
      <c r="X18" s="39"/>
    </row>
    <row r="19" spans="1:24">
      <c r="A19" s="23">
        <v>364</v>
      </c>
      <c r="B19" s="24" t="s">
        <v>369</v>
      </c>
      <c r="C19" s="30" t="s">
        <v>391</v>
      </c>
      <c r="D19" s="22">
        <v>5699</v>
      </c>
      <c r="E19" s="31">
        <f t="shared" si="37"/>
        <v>1025.82</v>
      </c>
      <c r="F19" s="27">
        <v>826</v>
      </c>
      <c r="G19" s="28">
        <f t="shared" si="38"/>
        <v>80.520949094383028</v>
      </c>
      <c r="H19" s="35">
        <v>76</v>
      </c>
      <c r="I19" s="27">
        <v>76</v>
      </c>
      <c r="J19" s="28">
        <f t="shared" si="39"/>
        <v>100</v>
      </c>
      <c r="K19" s="26">
        <v>61</v>
      </c>
      <c r="L19" s="26">
        <v>0</v>
      </c>
      <c r="M19" s="28">
        <f t="shared" si="40"/>
        <v>0</v>
      </c>
      <c r="N19" s="26">
        <v>2</v>
      </c>
      <c r="O19" s="28">
        <f t="shared" si="41"/>
        <v>3.278688524590164</v>
      </c>
      <c r="P19" s="28">
        <f t="shared" si="42"/>
        <v>59.17</v>
      </c>
      <c r="Q19" s="26">
        <v>2</v>
      </c>
      <c r="R19" s="28">
        <f t="shared" si="43"/>
        <v>3.3800912624640862</v>
      </c>
      <c r="S19" s="35">
        <v>67</v>
      </c>
      <c r="T19" s="27">
        <v>43</v>
      </c>
      <c r="U19" s="28">
        <f t="shared" si="44"/>
        <v>64.179104477611943</v>
      </c>
      <c r="V19" s="60"/>
      <c r="W19" s="39"/>
      <c r="X19" s="39"/>
    </row>
    <row r="20" spans="1:24">
      <c r="A20" s="23">
        <v>296</v>
      </c>
      <c r="B20" s="24" t="s">
        <v>312</v>
      </c>
      <c r="C20" s="30" t="s">
        <v>323</v>
      </c>
      <c r="D20" s="28">
        <v>11389.77</v>
      </c>
      <c r="E20" s="31">
        <f t="shared" ref="E20:E21" si="45">$D20*18%</f>
        <v>2050.1586000000002</v>
      </c>
      <c r="F20" s="27">
        <v>1522</v>
      </c>
      <c r="G20" s="28">
        <f t="shared" ref="G20:G21" si="46">$F20/$E20%</f>
        <v>74.238158940483913</v>
      </c>
      <c r="H20" s="28">
        <v>160.31015087725214</v>
      </c>
      <c r="I20" s="27">
        <v>106</v>
      </c>
      <c r="J20" s="28">
        <f t="shared" ref="J20:J21" si="47">$I20/$H20%</f>
        <v>66.121826609197768</v>
      </c>
      <c r="K20" s="26">
        <v>78</v>
      </c>
      <c r="L20" s="26">
        <v>21</v>
      </c>
      <c r="M20" s="28">
        <f t="shared" ref="M20:M21" si="48">$L20/$K20%</f>
        <v>26.923076923076923</v>
      </c>
      <c r="N20" s="26">
        <v>26</v>
      </c>
      <c r="O20" s="28">
        <f t="shared" ref="O20:O21" si="49">$N20/$K20%</f>
        <v>33.333333333333336</v>
      </c>
      <c r="P20" s="28">
        <f t="shared" ref="P20:P21" si="50">$K20*97%</f>
        <v>75.66</v>
      </c>
      <c r="Q20" s="26">
        <v>20</v>
      </c>
      <c r="R20" s="28">
        <f t="shared" ref="R20:R21" si="51">$Q20/$P20%</f>
        <v>26.434047052603756</v>
      </c>
      <c r="S20" s="28">
        <v>145.16949281700093</v>
      </c>
      <c r="T20" s="27">
        <v>93</v>
      </c>
      <c r="U20" s="28">
        <f t="shared" ref="U20:U23" si="52">T20/S20*100</f>
        <v>64.0630467154933</v>
      </c>
      <c r="V20" s="60"/>
      <c r="W20" s="39"/>
      <c r="X20" s="39"/>
    </row>
    <row r="21" spans="1:24">
      <c r="A21" s="23">
        <v>306</v>
      </c>
      <c r="B21" s="24" t="s">
        <v>312</v>
      </c>
      <c r="C21" s="30" t="s">
        <v>332</v>
      </c>
      <c r="D21" s="28">
        <v>10912.04</v>
      </c>
      <c r="E21" s="31">
        <f t="shared" si="45"/>
        <v>1964.1672000000001</v>
      </c>
      <c r="F21" s="27">
        <v>1699</v>
      </c>
      <c r="G21" s="28">
        <f t="shared" si="46"/>
        <v>86.499764378511159</v>
      </c>
      <c r="H21" s="28">
        <v>153.53240280000003</v>
      </c>
      <c r="I21" s="27">
        <v>114</v>
      </c>
      <c r="J21" s="28">
        <f t="shared" si="47"/>
        <v>74.251427008865903</v>
      </c>
      <c r="K21" s="26">
        <v>76</v>
      </c>
      <c r="L21" s="26">
        <v>18</v>
      </c>
      <c r="M21" s="28">
        <f t="shared" si="48"/>
        <v>23.684210526315788</v>
      </c>
      <c r="N21" s="26">
        <v>42</v>
      </c>
      <c r="O21" s="28">
        <f t="shared" si="49"/>
        <v>55.263157894736842</v>
      </c>
      <c r="P21" s="28">
        <f t="shared" si="50"/>
        <v>73.72</v>
      </c>
      <c r="Q21" s="26">
        <v>18</v>
      </c>
      <c r="R21" s="28">
        <f t="shared" si="51"/>
        <v>24.416711882799785</v>
      </c>
      <c r="S21" s="28">
        <v>139.08053563845687</v>
      </c>
      <c r="T21" s="27">
        <v>78</v>
      </c>
      <c r="U21" s="28">
        <f t="shared" si="52"/>
        <v>56.082614035052927</v>
      </c>
      <c r="V21" s="60"/>
      <c r="W21" s="34"/>
      <c r="X21" s="34"/>
    </row>
    <row r="22" spans="1:24">
      <c r="A22" s="23">
        <v>321</v>
      </c>
      <c r="B22" s="24" t="s">
        <v>341</v>
      </c>
      <c r="C22" s="30" t="s">
        <v>348</v>
      </c>
      <c r="D22" s="28">
        <v>11514</v>
      </c>
      <c r="E22" s="31">
        <f t="shared" ref="E22:E23" si="53">D22*18%</f>
        <v>2072.52</v>
      </c>
      <c r="F22" s="27">
        <v>1820</v>
      </c>
      <c r="G22" s="28">
        <f t="shared" ref="G22:G23" si="54">F22/E22*100</f>
        <v>87.815799123772038</v>
      </c>
      <c r="H22" s="36">
        <v>192</v>
      </c>
      <c r="I22" s="27">
        <v>183</v>
      </c>
      <c r="J22" s="28">
        <f t="shared" ref="J22:J23" si="55">I22/H22*100</f>
        <v>95.3125</v>
      </c>
      <c r="K22" s="26">
        <v>147</v>
      </c>
      <c r="L22" s="26">
        <v>44</v>
      </c>
      <c r="M22" s="28">
        <f t="shared" ref="M22:M23" si="56">L22/K22*100</f>
        <v>29.931972789115648</v>
      </c>
      <c r="N22" s="26">
        <v>2</v>
      </c>
      <c r="O22" s="28">
        <f t="shared" ref="O22:O23" si="57">N22/K22*100</f>
        <v>1.3605442176870748</v>
      </c>
      <c r="P22" s="28">
        <f t="shared" ref="P22:P23" si="58">K22*97%</f>
        <v>142.59</v>
      </c>
      <c r="Q22" s="26">
        <v>41</v>
      </c>
      <c r="R22" s="28">
        <f t="shared" ref="R22:R23" si="59">Q22/P22*100</f>
        <v>28.753769549056734</v>
      </c>
      <c r="S22" s="37">
        <v>170.37191514025565</v>
      </c>
      <c r="T22" s="27">
        <v>165</v>
      </c>
      <c r="U22" s="28">
        <f t="shared" si="52"/>
        <v>96.846947963322876</v>
      </c>
      <c r="V22" s="60"/>
      <c r="W22" s="39"/>
      <c r="X22" s="39"/>
    </row>
    <row r="23" spans="1:24">
      <c r="A23" s="23">
        <v>338</v>
      </c>
      <c r="B23" s="24" t="s">
        <v>341</v>
      </c>
      <c r="C23" s="30" t="s">
        <v>365</v>
      </c>
      <c r="D23" s="28">
        <v>9847.5</v>
      </c>
      <c r="E23" s="31">
        <f t="shared" si="53"/>
        <v>1772.55</v>
      </c>
      <c r="F23" s="27">
        <v>1426</v>
      </c>
      <c r="G23" s="28">
        <f t="shared" si="54"/>
        <v>80.449070548080442</v>
      </c>
      <c r="H23" s="36">
        <v>112.9</v>
      </c>
      <c r="I23" s="27">
        <v>100</v>
      </c>
      <c r="J23" s="28">
        <f t="shared" si="55"/>
        <v>88.573959255978735</v>
      </c>
      <c r="K23" s="26">
        <v>77</v>
      </c>
      <c r="L23" s="26">
        <v>12</v>
      </c>
      <c r="M23" s="28">
        <f t="shared" si="56"/>
        <v>15.584415584415584</v>
      </c>
      <c r="N23" s="26">
        <v>39</v>
      </c>
      <c r="O23" s="28">
        <f t="shared" si="57"/>
        <v>50.649350649350644</v>
      </c>
      <c r="P23" s="28">
        <f t="shared" si="58"/>
        <v>74.69</v>
      </c>
      <c r="Q23" s="26">
        <v>8</v>
      </c>
      <c r="R23" s="28">
        <f t="shared" si="59"/>
        <v>10.710938545990093</v>
      </c>
      <c r="S23" s="37">
        <v>98</v>
      </c>
      <c r="T23" s="27">
        <v>78</v>
      </c>
      <c r="U23" s="28">
        <f t="shared" si="52"/>
        <v>79.591836734693871</v>
      </c>
      <c r="V23" s="60"/>
      <c r="W23" s="34"/>
      <c r="X23" s="34"/>
    </row>
    <row r="24" spans="1:24">
      <c r="A24" s="23">
        <v>410</v>
      </c>
      <c r="B24" s="24" t="s">
        <v>411</v>
      </c>
      <c r="C24" s="30" t="s">
        <v>431</v>
      </c>
      <c r="D24" s="35">
        <f>6751-75</f>
        <v>6676</v>
      </c>
      <c r="E24" s="31">
        <f t="shared" ref="E24:E25" si="60">$D24*18%</f>
        <v>1201.68</v>
      </c>
      <c r="F24" s="38">
        <v>943</v>
      </c>
      <c r="G24" s="28">
        <f t="shared" ref="G24:G25" si="61">$F24/$E24%</f>
        <v>78.473470474668801</v>
      </c>
      <c r="H24" s="35">
        <f>82+11</f>
        <v>93</v>
      </c>
      <c r="I24" s="38">
        <v>76</v>
      </c>
      <c r="J24" s="28">
        <f t="shared" ref="J24:J25" si="62">$I24/$H24%</f>
        <v>81.72043010752688</v>
      </c>
      <c r="K24" s="26">
        <v>54</v>
      </c>
      <c r="L24" s="26">
        <v>12</v>
      </c>
      <c r="M24" s="28">
        <f t="shared" ref="M24:M25" si="63">$L24/$K24%</f>
        <v>22.222222222222221</v>
      </c>
      <c r="N24" s="26">
        <v>28</v>
      </c>
      <c r="O24" s="28">
        <f t="shared" ref="O24:O25" si="64">$N24/$K24%</f>
        <v>51.851851851851848</v>
      </c>
      <c r="P24" s="28">
        <f t="shared" ref="P24:P25" si="65">$K24*97%</f>
        <v>52.379999999999995</v>
      </c>
      <c r="Q24" s="26">
        <v>14</v>
      </c>
      <c r="R24" s="28">
        <f t="shared" ref="R24:R25" si="66">$Q24/$P24%</f>
        <v>26.727758686521575</v>
      </c>
      <c r="S24" s="35">
        <f>76+9</f>
        <v>85</v>
      </c>
      <c r="T24" s="38">
        <v>56</v>
      </c>
      <c r="U24" s="28">
        <f t="shared" ref="U24:U25" si="67">$T24/$S24%</f>
        <v>65.882352941176478</v>
      </c>
      <c r="V24" s="60"/>
      <c r="W24" s="34"/>
      <c r="X24" s="34"/>
    </row>
    <row r="25" spans="1:24">
      <c r="A25" s="23">
        <v>423</v>
      </c>
      <c r="B25" s="24" t="s">
        <v>411</v>
      </c>
      <c r="C25" s="30" t="s">
        <v>444</v>
      </c>
      <c r="D25" s="35">
        <f>7555-75</f>
        <v>7480</v>
      </c>
      <c r="E25" s="31">
        <f t="shared" si="60"/>
        <v>1346.3999999999999</v>
      </c>
      <c r="F25" s="38">
        <v>913</v>
      </c>
      <c r="G25" s="28">
        <f t="shared" si="61"/>
        <v>67.810457516339881</v>
      </c>
      <c r="H25" s="35">
        <f>70+11</f>
        <v>81</v>
      </c>
      <c r="I25" s="38">
        <v>52</v>
      </c>
      <c r="J25" s="28">
        <f t="shared" si="62"/>
        <v>64.197530864197532</v>
      </c>
      <c r="K25" s="26">
        <v>31</v>
      </c>
      <c r="L25" s="26">
        <v>1</v>
      </c>
      <c r="M25" s="28">
        <f t="shared" si="63"/>
        <v>3.2258064516129035</v>
      </c>
      <c r="N25" s="26">
        <v>7</v>
      </c>
      <c r="O25" s="28">
        <f t="shared" si="64"/>
        <v>22.580645161290324</v>
      </c>
      <c r="P25" s="28">
        <f t="shared" si="65"/>
        <v>30.07</v>
      </c>
      <c r="Q25" s="26">
        <v>2</v>
      </c>
      <c r="R25" s="28">
        <f t="shared" si="66"/>
        <v>6.6511473229132019</v>
      </c>
      <c r="S25" s="35">
        <f>63+9</f>
        <v>72</v>
      </c>
      <c r="T25" s="38">
        <v>31</v>
      </c>
      <c r="U25" s="28">
        <f t="shared" si="67"/>
        <v>43.055555555555557</v>
      </c>
      <c r="V25" s="60"/>
      <c r="W25" s="34"/>
      <c r="X25" s="34"/>
    </row>
  </sheetData>
  <autoFilter ref="A1:X25" xr:uid="{00000000-0009-0000-0000-00000100000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Delivery</vt:lpstr>
      <vt:lpstr>High risk</vt:lpstr>
      <vt:lpstr>Imm</vt:lpstr>
      <vt:lpstr>Actionable</vt:lpstr>
      <vt:lpstr>Test</vt:lpstr>
      <vt:lpstr>Block performance</vt:lpstr>
      <vt:lpstr>All SCs</vt:lpstr>
      <vt:lpstr>Poor SCs</vt:lpstr>
      <vt:lpstr>Poor Sub centers</vt:lpstr>
      <vt:lpstr>FP Pivot</vt:lpstr>
      <vt:lpstr>FP</vt:lpstr>
      <vt:lpstr>data</vt:lpstr>
      <vt:lpstr>Delivery!Print_Titles</vt:lpstr>
      <vt:lpstr>'High risk'!Print_Titles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nvbdcp</dc:creator>
  <cp:lastModifiedBy>gouta</cp:lastModifiedBy>
  <dcterms:created xsi:type="dcterms:W3CDTF">2022-05-02T05:31:26Z</dcterms:created>
  <dcterms:modified xsi:type="dcterms:W3CDTF">2022-05-07T10:46:10Z</dcterms:modified>
</cp:coreProperties>
</file>